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vicente.prieto\Desktop\"/>
    </mc:Choice>
  </mc:AlternateContent>
  <bookViews>
    <workbookView xWindow="0" yWindow="0" windowWidth="28800" windowHeight="12216" tabRatio="841" firstSheet="6" activeTab="6"/>
  </bookViews>
  <sheets>
    <sheet name="CONDICIONES" sheetId="47" state="hidden" r:id="rId1"/>
    <sheet name="PAUTAS PAQUETE" sheetId="43" state="hidden" r:id="rId2"/>
    <sheet name="SEGUNDAJES" sheetId="48" state="hidden" r:id="rId3"/>
    <sheet name="PAQ. UF 916" sheetId="49" state="hidden" r:id="rId4"/>
    <sheet name="PAQ. UF 1096" sheetId="57" state="hidden" r:id="rId5"/>
    <sheet name="PAQ. UF 1812" sheetId="58" state="hidden" r:id="rId6"/>
    <sheet name="PAQ. UF 899" sheetId="59" r:id="rId7"/>
    <sheet name="PAUTA LIBRE" sheetId="56" r:id="rId8"/>
    <sheet name="PAUTA LIBRE " sheetId="44" state="hidden" r:id="rId9"/>
    <sheet name="CONTRATO" sheetId="50" r:id="rId10"/>
    <sheet name="Auxiliar" sheetId="52" state="hidden" r:id="rId11"/>
    <sheet name="Auxiliar1" sheetId="51" state="hidden" r:id="rId12"/>
    <sheet name="Tabla Auxiliar 2" sheetId="54" state="hidden" r:id="rId13"/>
  </sheets>
  <externalReferences>
    <externalReference r:id="rId14"/>
  </externalReferences>
  <definedNames>
    <definedName name="_xlnm.Print_Area" localSheetId="0">CONDICIONES!$C$1:$J$37</definedName>
    <definedName name="_xlnm.Print_Area" localSheetId="9">CONTRATO!$A$3:$K$94</definedName>
    <definedName name="_xlnm.Print_Area" localSheetId="4">'PAQ. UF 1096'!$A$7:$X$102</definedName>
    <definedName name="_xlnm.Print_Area" localSheetId="5">'PAQ. UF 1812'!$A$7:$X$102</definedName>
    <definedName name="_xlnm.Print_Area" localSheetId="6">'PAQ. UF 899'!$A$7:$X$102</definedName>
    <definedName name="_xlnm.Print_Area" localSheetId="3">'PAQ. UF 916'!$A$7:$X$103</definedName>
    <definedName name="COOP">'[1]1'!$B$52:$B$53</definedName>
    <definedName name="numctto">'[1]1'!$G$65:$G$1063</definedName>
    <definedName name="pauta">'[1]1'!$D$3:$D$6</definedName>
    <definedName name="RECCOP">'[1]1'!$B$59:$C$60</definedName>
    <definedName name="seg">'[1]1'!$I$29:$I$114</definedName>
    <definedName name="tanda">'[1]1'!$B$127:$B$132</definedName>
    <definedName name="temas">'[1]1'!$E$160:$E$164</definedName>
    <definedName name="ubi">'[1]1'!$B$35:$C$39</definedName>
    <definedName name="UBICAC">'[1]1'!$B$45:$B$49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4" i="44" l="1"/>
  <c r="T14" i="44"/>
  <c r="S14" i="44"/>
  <c r="R14" i="44"/>
  <c r="Q14" i="44"/>
  <c r="P14" i="44"/>
  <c r="O14" i="44"/>
  <c r="M14" i="44"/>
  <c r="L14" i="44"/>
  <c r="K14" i="44"/>
  <c r="J14" i="44"/>
  <c r="I14" i="44"/>
  <c r="U13" i="44"/>
  <c r="T13" i="44"/>
  <c r="S13" i="44"/>
  <c r="R13" i="44"/>
  <c r="Q13" i="44"/>
  <c r="P13" i="44"/>
  <c r="O13" i="44"/>
  <c r="M13" i="44"/>
  <c r="L13" i="44"/>
  <c r="K13" i="44"/>
  <c r="J13" i="44"/>
  <c r="I13" i="44"/>
  <c r="U12" i="44"/>
  <c r="T12" i="44"/>
  <c r="S12" i="44"/>
  <c r="R12" i="44"/>
  <c r="Q12" i="44"/>
  <c r="P12" i="44"/>
  <c r="O12" i="44"/>
  <c r="M12" i="44"/>
  <c r="L12" i="44"/>
  <c r="K12" i="44"/>
  <c r="J12" i="44"/>
  <c r="I12" i="44"/>
  <c r="U11" i="44"/>
  <c r="T11" i="44"/>
  <c r="S11" i="44"/>
  <c r="R11" i="44"/>
  <c r="Q11" i="44"/>
  <c r="P11" i="44"/>
  <c r="O11" i="44"/>
  <c r="M11" i="44"/>
  <c r="L11" i="44"/>
  <c r="K11" i="44"/>
  <c r="J11" i="44"/>
  <c r="I11" i="44"/>
  <c r="U10" i="44"/>
  <c r="T10" i="44"/>
  <c r="S10" i="44"/>
  <c r="R10" i="44"/>
  <c r="Q10" i="44"/>
  <c r="P10" i="44"/>
  <c r="O10" i="44"/>
  <c r="M10" i="44"/>
  <c r="L10" i="44"/>
  <c r="K10" i="44"/>
  <c r="J10" i="44"/>
  <c r="I10" i="44"/>
  <c r="U9" i="44"/>
  <c r="T9" i="44"/>
  <c r="S9" i="44"/>
  <c r="R9" i="44"/>
  <c r="Q9" i="44"/>
  <c r="P9" i="44"/>
  <c r="O9" i="44"/>
  <c r="M9" i="44"/>
  <c r="L9" i="44"/>
  <c r="K9" i="44"/>
  <c r="J9" i="44"/>
  <c r="I9" i="44"/>
  <c r="U8" i="44"/>
  <c r="T8" i="44"/>
  <c r="S8" i="44"/>
  <c r="R8" i="44"/>
  <c r="Q8" i="44"/>
  <c r="P8" i="44"/>
  <c r="O8" i="44"/>
  <c r="M8" i="44"/>
  <c r="L8" i="44"/>
  <c r="K8" i="44"/>
  <c r="J8" i="44"/>
  <c r="I8" i="44"/>
  <c r="U7" i="44"/>
  <c r="T7" i="44"/>
  <c r="S7" i="44"/>
  <c r="R7" i="44"/>
  <c r="Q7" i="44"/>
  <c r="P7" i="44"/>
  <c r="O7" i="44"/>
  <c r="M7" i="44"/>
  <c r="L7" i="44"/>
  <c r="K7" i="44"/>
  <c r="J7" i="44"/>
  <c r="I7" i="44"/>
  <c r="B7" i="44"/>
  <c r="B8" i="44" s="1"/>
  <c r="B9" i="44" s="1"/>
  <c r="B10" i="44" s="1"/>
  <c r="B11" i="44" s="1"/>
  <c r="B12" i="44" s="1"/>
  <c r="B13" i="44" s="1"/>
  <c r="B14" i="44" s="1"/>
  <c r="U6" i="44"/>
  <c r="T6" i="44"/>
  <c r="S6" i="44"/>
  <c r="R6" i="44"/>
  <c r="Q6" i="44"/>
  <c r="P6" i="44"/>
  <c r="O6" i="44"/>
  <c r="M6" i="44"/>
  <c r="L6" i="44"/>
  <c r="K6" i="44"/>
  <c r="J6" i="44"/>
  <c r="I6" i="44"/>
  <c r="G6" i="44"/>
  <c r="B89" i="50" l="1"/>
  <c r="U53" i="56"/>
  <c r="D76" i="50"/>
  <c r="D77" i="50"/>
  <c r="V49" i="59" l="1"/>
  <c r="V48" i="59"/>
  <c r="V47" i="59"/>
  <c r="V46" i="59"/>
  <c r="V45" i="59"/>
  <c r="V44" i="59"/>
  <c r="V43" i="59"/>
  <c r="V42" i="59"/>
  <c r="V41" i="59"/>
  <c r="V49" i="49"/>
  <c r="V48" i="49"/>
  <c r="V47" i="49"/>
  <c r="V46" i="49"/>
  <c r="V45" i="49"/>
  <c r="V44" i="49"/>
  <c r="V43" i="49"/>
  <c r="V42" i="49"/>
  <c r="V41" i="49"/>
  <c r="V49" i="58"/>
  <c r="V48" i="58"/>
  <c r="V47" i="58"/>
  <c r="V46" i="58"/>
  <c r="V45" i="58"/>
  <c r="V44" i="58"/>
  <c r="V43" i="58"/>
  <c r="V42" i="58"/>
  <c r="V41" i="58"/>
  <c r="V5" i="43"/>
  <c r="D78" i="50"/>
  <c r="B11" i="50" s="1"/>
  <c r="N100" i="59" l="1"/>
  <c r="L100" i="59"/>
  <c r="I100" i="59"/>
  <c r="H100" i="59"/>
  <c r="N99" i="59"/>
  <c r="L99" i="59"/>
  <c r="I99" i="59"/>
  <c r="H99" i="59"/>
  <c r="N98" i="59"/>
  <c r="L98" i="59"/>
  <c r="I98" i="59"/>
  <c r="H98" i="59"/>
  <c r="N97" i="59"/>
  <c r="L97" i="59"/>
  <c r="I97" i="59"/>
  <c r="H97" i="59"/>
  <c r="N96" i="59"/>
  <c r="L96" i="59"/>
  <c r="I96" i="59"/>
  <c r="H96" i="59"/>
  <c r="N95" i="59"/>
  <c r="L95" i="59"/>
  <c r="I95" i="59"/>
  <c r="H95" i="59"/>
  <c r="N94" i="59"/>
  <c r="L94" i="59"/>
  <c r="I94" i="59"/>
  <c r="H94" i="59"/>
  <c r="N93" i="59"/>
  <c r="L93" i="59"/>
  <c r="I93" i="59"/>
  <c r="H93" i="59"/>
  <c r="N92" i="59"/>
  <c r="L92" i="59"/>
  <c r="I92" i="59"/>
  <c r="H92" i="59"/>
  <c r="N91" i="59"/>
  <c r="L91" i="59"/>
  <c r="I91" i="59"/>
  <c r="H91" i="59"/>
  <c r="N90" i="59"/>
  <c r="L90" i="59"/>
  <c r="I90" i="59"/>
  <c r="H90" i="59"/>
  <c r="N89" i="59"/>
  <c r="L89" i="59"/>
  <c r="I89" i="59"/>
  <c r="H89" i="59"/>
  <c r="N88" i="59"/>
  <c r="L88" i="59"/>
  <c r="I88" i="59"/>
  <c r="H88" i="59"/>
  <c r="N87" i="59"/>
  <c r="L87" i="59"/>
  <c r="I87" i="59"/>
  <c r="H87" i="59"/>
  <c r="N86" i="59"/>
  <c r="L86" i="59"/>
  <c r="I86" i="59"/>
  <c r="H86" i="59"/>
  <c r="N85" i="59"/>
  <c r="L85" i="59"/>
  <c r="I85" i="59"/>
  <c r="H85" i="59"/>
  <c r="N84" i="59"/>
  <c r="L84" i="59"/>
  <c r="I84" i="59"/>
  <c r="H84" i="59"/>
  <c r="N83" i="59"/>
  <c r="L83" i="59"/>
  <c r="I83" i="59"/>
  <c r="H83" i="59"/>
  <c r="N82" i="59"/>
  <c r="L82" i="59"/>
  <c r="I82" i="59"/>
  <c r="H82" i="59"/>
  <c r="N81" i="59"/>
  <c r="L81" i="59"/>
  <c r="I81" i="59"/>
  <c r="H81" i="59"/>
  <c r="N80" i="59"/>
  <c r="L80" i="59"/>
  <c r="I80" i="59"/>
  <c r="H80" i="59"/>
  <c r="N79" i="59"/>
  <c r="L79" i="59"/>
  <c r="I79" i="59"/>
  <c r="H79" i="59"/>
  <c r="N78" i="59"/>
  <c r="L78" i="59"/>
  <c r="I78" i="59"/>
  <c r="H78" i="59"/>
  <c r="N77" i="59"/>
  <c r="L77" i="59"/>
  <c r="I77" i="59"/>
  <c r="H77" i="59"/>
  <c r="N76" i="59"/>
  <c r="L76" i="59"/>
  <c r="I76" i="59"/>
  <c r="H76" i="59"/>
  <c r="N75" i="59"/>
  <c r="L75" i="59"/>
  <c r="I75" i="59"/>
  <c r="H75" i="59"/>
  <c r="N74" i="59"/>
  <c r="L74" i="59"/>
  <c r="I74" i="59"/>
  <c r="H74" i="59"/>
  <c r="N73" i="59"/>
  <c r="L73" i="59"/>
  <c r="I73" i="59"/>
  <c r="H73" i="59"/>
  <c r="N72" i="59"/>
  <c r="L72" i="59"/>
  <c r="I72" i="59"/>
  <c r="H72" i="59"/>
  <c r="N71" i="59"/>
  <c r="L71" i="59"/>
  <c r="I71" i="59"/>
  <c r="H71" i="59"/>
  <c r="X60" i="59"/>
  <c r="X57" i="59"/>
  <c r="X56" i="59"/>
  <c r="X53" i="59"/>
  <c r="F97" i="59" s="1"/>
  <c r="S50" i="59"/>
  <c r="R50" i="59"/>
  <c r="Q50" i="59"/>
  <c r="P50" i="59"/>
  <c r="O50" i="59"/>
  <c r="N50" i="59"/>
  <c r="M50" i="59"/>
  <c r="L50" i="59"/>
  <c r="K50" i="59"/>
  <c r="J50" i="59"/>
  <c r="U49" i="59" a="1"/>
  <c r="U49" i="59" s="1"/>
  <c r="W49" i="59" s="1"/>
  <c r="T49" i="59"/>
  <c r="H49" i="59"/>
  <c r="D49" i="59"/>
  <c r="I49" i="59" s="1"/>
  <c r="U48" i="59" a="1"/>
  <c r="U48" i="59" s="1"/>
  <c r="W48" i="59" s="1"/>
  <c r="T48" i="59"/>
  <c r="H48" i="59"/>
  <c r="D48" i="59"/>
  <c r="I48" i="59" s="1"/>
  <c r="U47" i="59" a="1"/>
  <c r="U47" i="59" s="1"/>
  <c r="W47" i="59" s="1"/>
  <c r="T47" i="59"/>
  <c r="H47" i="59"/>
  <c r="D47" i="59"/>
  <c r="I47" i="59" s="1"/>
  <c r="U46" i="59" a="1"/>
  <c r="U46" i="59" s="1"/>
  <c r="W46" i="59" s="1"/>
  <c r="T46" i="59"/>
  <c r="H46" i="59"/>
  <c r="D46" i="59"/>
  <c r="I46" i="59" s="1"/>
  <c r="U45" i="59" a="1"/>
  <c r="U45" i="59" s="1"/>
  <c r="W45" i="59" s="1"/>
  <c r="T45" i="59"/>
  <c r="H45" i="59"/>
  <c r="D45" i="59"/>
  <c r="I45" i="59" s="1"/>
  <c r="U44" i="59" a="1"/>
  <c r="U44" i="59" s="1"/>
  <c r="W44" i="59" s="1"/>
  <c r="T44" i="59"/>
  <c r="H44" i="59"/>
  <c r="D44" i="59"/>
  <c r="I44" i="59" s="1"/>
  <c r="U43" i="59" a="1"/>
  <c r="U43" i="59" s="1"/>
  <c r="W43" i="59" s="1"/>
  <c r="T43" i="59"/>
  <c r="H43" i="59"/>
  <c r="D43" i="59"/>
  <c r="I43" i="59" s="1"/>
  <c r="U42" i="59" a="1"/>
  <c r="U42" i="59" s="1"/>
  <c r="W42" i="59" s="1"/>
  <c r="T42" i="59"/>
  <c r="H42" i="59"/>
  <c r="D42" i="59"/>
  <c r="I42" i="59" s="1"/>
  <c r="B42" i="59"/>
  <c r="B43" i="59" s="1"/>
  <c r="B44" i="59" s="1"/>
  <c r="U41" i="59" a="1"/>
  <c r="U41" i="59" s="1"/>
  <c r="W41" i="59" s="1"/>
  <c r="T41" i="59"/>
  <c r="H41" i="59"/>
  <c r="D41" i="59"/>
  <c r="I41" i="59" s="1"/>
  <c r="F34" i="59"/>
  <c r="F33" i="59"/>
  <c r="F32" i="59"/>
  <c r="F31" i="59"/>
  <c r="F30" i="59"/>
  <c r="F29" i="59"/>
  <c r="F28" i="59"/>
  <c r="F27" i="59"/>
  <c r="F26" i="59"/>
  <c r="F25" i="59"/>
  <c r="N100" i="58"/>
  <c r="L100" i="58"/>
  <c r="I100" i="58"/>
  <c r="H100" i="58"/>
  <c r="N99" i="58"/>
  <c r="L99" i="58"/>
  <c r="I99" i="58"/>
  <c r="H99" i="58"/>
  <c r="N98" i="58"/>
  <c r="L98" i="58"/>
  <c r="I98" i="58"/>
  <c r="H98" i="58"/>
  <c r="N97" i="58"/>
  <c r="L97" i="58"/>
  <c r="I97" i="58"/>
  <c r="H97" i="58"/>
  <c r="N96" i="58"/>
  <c r="L96" i="58"/>
  <c r="I96" i="58"/>
  <c r="H96" i="58"/>
  <c r="N95" i="58"/>
  <c r="L95" i="58"/>
  <c r="I95" i="58"/>
  <c r="H95" i="58"/>
  <c r="N94" i="58"/>
  <c r="L94" i="58"/>
  <c r="I94" i="58"/>
  <c r="H94" i="58"/>
  <c r="N93" i="58"/>
  <c r="L93" i="58"/>
  <c r="I93" i="58"/>
  <c r="H93" i="58"/>
  <c r="N92" i="58"/>
  <c r="L92" i="58"/>
  <c r="I92" i="58"/>
  <c r="H92" i="58"/>
  <c r="N91" i="58"/>
  <c r="L91" i="58"/>
  <c r="I91" i="58"/>
  <c r="H91" i="58"/>
  <c r="N90" i="58"/>
  <c r="L90" i="58"/>
  <c r="I90" i="58"/>
  <c r="H90" i="58"/>
  <c r="N89" i="58"/>
  <c r="L89" i="58"/>
  <c r="I89" i="58"/>
  <c r="H89" i="58"/>
  <c r="N88" i="58"/>
  <c r="L88" i="58"/>
  <c r="I88" i="58"/>
  <c r="H88" i="58"/>
  <c r="N87" i="58"/>
  <c r="L87" i="58"/>
  <c r="I87" i="58"/>
  <c r="H87" i="58"/>
  <c r="N86" i="58"/>
  <c r="L86" i="58"/>
  <c r="I86" i="58"/>
  <c r="H86" i="58"/>
  <c r="N85" i="58"/>
  <c r="L85" i="58"/>
  <c r="I85" i="58"/>
  <c r="H85" i="58"/>
  <c r="N84" i="58"/>
  <c r="L84" i="58"/>
  <c r="I84" i="58"/>
  <c r="H84" i="58"/>
  <c r="N83" i="58"/>
  <c r="L83" i="58"/>
  <c r="I83" i="58"/>
  <c r="H83" i="58"/>
  <c r="N82" i="58"/>
  <c r="L82" i="58"/>
  <c r="I82" i="58"/>
  <c r="H82" i="58"/>
  <c r="N81" i="58"/>
  <c r="L81" i="58"/>
  <c r="I81" i="58"/>
  <c r="H81" i="58"/>
  <c r="N80" i="58"/>
  <c r="L80" i="58"/>
  <c r="I80" i="58"/>
  <c r="H80" i="58"/>
  <c r="N79" i="58"/>
  <c r="L79" i="58"/>
  <c r="I79" i="58"/>
  <c r="H79" i="58"/>
  <c r="N78" i="58"/>
  <c r="L78" i="58"/>
  <c r="I78" i="58"/>
  <c r="H78" i="58"/>
  <c r="N77" i="58"/>
  <c r="L77" i="58"/>
  <c r="I77" i="58"/>
  <c r="H77" i="58"/>
  <c r="N76" i="58"/>
  <c r="L76" i="58"/>
  <c r="I76" i="58"/>
  <c r="H76" i="58"/>
  <c r="N75" i="58"/>
  <c r="L75" i="58"/>
  <c r="I75" i="58"/>
  <c r="H75" i="58"/>
  <c r="N74" i="58"/>
  <c r="L74" i="58"/>
  <c r="I74" i="58"/>
  <c r="H74" i="58"/>
  <c r="N73" i="58"/>
  <c r="L73" i="58"/>
  <c r="I73" i="58"/>
  <c r="H73" i="58"/>
  <c r="N72" i="58"/>
  <c r="L72" i="58"/>
  <c r="I72" i="58"/>
  <c r="H72" i="58"/>
  <c r="N71" i="58"/>
  <c r="L71" i="58"/>
  <c r="I71" i="58"/>
  <c r="H71" i="58"/>
  <c r="X60" i="58"/>
  <c r="X57" i="58"/>
  <c r="X56" i="58"/>
  <c r="X53" i="58"/>
  <c r="F97" i="58" s="1"/>
  <c r="O97" i="58" s="1"/>
  <c r="S50" i="58"/>
  <c r="R50" i="58"/>
  <c r="Q50" i="58"/>
  <c r="P50" i="58"/>
  <c r="O50" i="58"/>
  <c r="N50" i="58"/>
  <c r="M50" i="58"/>
  <c r="L50" i="58"/>
  <c r="K50" i="58"/>
  <c r="J50" i="58"/>
  <c r="U49" i="58" a="1"/>
  <c r="U49" i="58" s="1"/>
  <c r="W49" i="58" s="1"/>
  <c r="T49" i="58"/>
  <c r="H49" i="58"/>
  <c r="D49" i="58"/>
  <c r="I49" i="58" s="1"/>
  <c r="U48" i="58" a="1"/>
  <c r="U48" i="58" s="1"/>
  <c r="W48" i="58" s="1"/>
  <c r="T48" i="58"/>
  <c r="H48" i="58"/>
  <c r="D48" i="58"/>
  <c r="I48" i="58" s="1"/>
  <c r="U47" i="58" a="1"/>
  <c r="U47" i="58" s="1"/>
  <c r="W47" i="58" s="1"/>
  <c r="T47" i="58"/>
  <c r="H47" i="58"/>
  <c r="D47" i="58"/>
  <c r="I47" i="58" s="1"/>
  <c r="U46" i="58" a="1"/>
  <c r="U46" i="58" s="1"/>
  <c r="W46" i="58" s="1"/>
  <c r="T46" i="58"/>
  <c r="H46" i="58"/>
  <c r="D46" i="58"/>
  <c r="I46" i="58" s="1"/>
  <c r="U45" i="58" a="1"/>
  <c r="U45" i="58" s="1"/>
  <c r="W45" i="58" s="1"/>
  <c r="T45" i="58"/>
  <c r="H45" i="58"/>
  <c r="D45" i="58"/>
  <c r="I45" i="58" s="1"/>
  <c r="U44" i="58" a="1"/>
  <c r="U44" i="58" s="1"/>
  <c r="W44" i="58" s="1"/>
  <c r="T44" i="58"/>
  <c r="H44" i="58"/>
  <c r="D44" i="58"/>
  <c r="I44" i="58" s="1"/>
  <c r="U43" i="58" a="1"/>
  <c r="U43" i="58" s="1"/>
  <c r="W43" i="58" s="1"/>
  <c r="T43" i="58"/>
  <c r="H43" i="58"/>
  <c r="D43" i="58"/>
  <c r="I43" i="58" s="1"/>
  <c r="U42" i="58" a="1"/>
  <c r="U42" i="58" s="1"/>
  <c r="W42" i="58" s="1"/>
  <c r="T42" i="58"/>
  <c r="H42" i="58"/>
  <c r="D42" i="58"/>
  <c r="I42" i="58" s="1"/>
  <c r="B42" i="58"/>
  <c r="B43" i="58" s="1"/>
  <c r="B44" i="58" s="1"/>
  <c r="U41" i="58" a="1"/>
  <c r="U41" i="58" s="1"/>
  <c r="W41" i="58" s="1"/>
  <c r="T41" i="58"/>
  <c r="H41" i="58"/>
  <c r="D41" i="58"/>
  <c r="I41" i="58" s="1"/>
  <c r="F34" i="58"/>
  <c r="F33" i="58"/>
  <c r="F32" i="58"/>
  <c r="F31" i="58"/>
  <c r="F30" i="58"/>
  <c r="F29" i="58"/>
  <c r="F28" i="58"/>
  <c r="F27" i="58"/>
  <c r="F26" i="58"/>
  <c r="F25" i="58"/>
  <c r="N100" i="57"/>
  <c r="L100" i="57"/>
  <c r="I100" i="57"/>
  <c r="H100" i="57"/>
  <c r="N99" i="57"/>
  <c r="L99" i="57"/>
  <c r="I99" i="57"/>
  <c r="H99" i="57"/>
  <c r="N98" i="57"/>
  <c r="L98" i="57"/>
  <c r="I98" i="57"/>
  <c r="H98" i="57"/>
  <c r="N97" i="57"/>
  <c r="L97" i="57"/>
  <c r="I97" i="57"/>
  <c r="H97" i="57"/>
  <c r="N96" i="57"/>
  <c r="L96" i="57"/>
  <c r="I96" i="57"/>
  <c r="H96" i="57"/>
  <c r="N95" i="57"/>
  <c r="L95" i="57"/>
  <c r="I95" i="57"/>
  <c r="H95" i="57"/>
  <c r="N94" i="57"/>
  <c r="L94" i="57"/>
  <c r="I94" i="57"/>
  <c r="H94" i="57"/>
  <c r="N93" i="57"/>
  <c r="L93" i="57"/>
  <c r="I93" i="57"/>
  <c r="H93" i="57"/>
  <c r="N92" i="57"/>
  <c r="L92" i="57"/>
  <c r="I92" i="57"/>
  <c r="H92" i="57"/>
  <c r="N91" i="57"/>
  <c r="L91" i="57"/>
  <c r="I91" i="57"/>
  <c r="H91" i="57"/>
  <c r="N90" i="57"/>
  <c r="L90" i="57"/>
  <c r="I90" i="57"/>
  <c r="H90" i="57"/>
  <c r="N89" i="57"/>
  <c r="L89" i="57"/>
  <c r="I89" i="57"/>
  <c r="H89" i="57"/>
  <c r="N88" i="57"/>
  <c r="L88" i="57"/>
  <c r="I88" i="57"/>
  <c r="H88" i="57"/>
  <c r="N87" i="57"/>
  <c r="L87" i="57"/>
  <c r="I87" i="57"/>
  <c r="H87" i="57"/>
  <c r="N86" i="57"/>
  <c r="L86" i="57"/>
  <c r="I86" i="57"/>
  <c r="H86" i="57"/>
  <c r="N85" i="57"/>
  <c r="L85" i="57"/>
  <c r="I85" i="57"/>
  <c r="H85" i="57"/>
  <c r="N84" i="57"/>
  <c r="L84" i="57"/>
  <c r="I84" i="57"/>
  <c r="H84" i="57"/>
  <c r="N83" i="57"/>
  <c r="L83" i="57"/>
  <c r="I83" i="57"/>
  <c r="H83" i="57"/>
  <c r="N82" i="57"/>
  <c r="L82" i="57"/>
  <c r="I82" i="57"/>
  <c r="H82" i="57"/>
  <c r="N81" i="57"/>
  <c r="L81" i="57"/>
  <c r="I81" i="57"/>
  <c r="H81" i="57"/>
  <c r="N80" i="57"/>
  <c r="L80" i="57"/>
  <c r="I80" i="57"/>
  <c r="H80" i="57"/>
  <c r="N79" i="57"/>
  <c r="L79" i="57"/>
  <c r="I79" i="57"/>
  <c r="H79" i="57"/>
  <c r="N78" i="57"/>
  <c r="L78" i="57"/>
  <c r="I78" i="57"/>
  <c r="H78" i="57"/>
  <c r="N77" i="57"/>
  <c r="L77" i="57"/>
  <c r="I77" i="57"/>
  <c r="H77" i="57"/>
  <c r="N76" i="57"/>
  <c r="L76" i="57"/>
  <c r="I76" i="57"/>
  <c r="H76" i="57"/>
  <c r="N75" i="57"/>
  <c r="L75" i="57"/>
  <c r="I75" i="57"/>
  <c r="H75" i="57"/>
  <c r="N74" i="57"/>
  <c r="L74" i="57"/>
  <c r="I74" i="57"/>
  <c r="H74" i="57"/>
  <c r="N73" i="57"/>
  <c r="L73" i="57"/>
  <c r="I73" i="57"/>
  <c r="H73" i="57"/>
  <c r="N72" i="57"/>
  <c r="L72" i="57"/>
  <c r="I72" i="57"/>
  <c r="H72" i="57"/>
  <c r="N71" i="57"/>
  <c r="L71" i="57"/>
  <c r="I71" i="57"/>
  <c r="H71" i="57"/>
  <c r="X60" i="57"/>
  <c r="X57" i="57"/>
  <c r="X56" i="57"/>
  <c r="X53" i="57"/>
  <c r="F97" i="57" s="1"/>
  <c r="O97" i="57" s="1"/>
  <c r="S50" i="57"/>
  <c r="R50" i="57"/>
  <c r="Q50" i="57"/>
  <c r="P50" i="57"/>
  <c r="O50" i="57"/>
  <c r="N50" i="57"/>
  <c r="M50" i="57"/>
  <c r="L50" i="57"/>
  <c r="K50" i="57"/>
  <c r="J50" i="57"/>
  <c r="V49" i="57"/>
  <c r="U49" i="57" a="1"/>
  <c r="U49" i="57" s="1"/>
  <c r="W49" i="57" s="1"/>
  <c r="T49" i="57"/>
  <c r="H49" i="57"/>
  <c r="D49" i="57"/>
  <c r="I49" i="57" s="1"/>
  <c r="V48" i="57"/>
  <c r="U48" i="57" a="1"/>
  <c r="U48" i="57" s="1"/>
  <c r="T48" i="57"/>
  <c r="H48" i="57"/>
  <c r="D48" i="57"/>
  <c r="I48" i="57" s="1"/>
  <c r="V47" i="57"/>
  <c r="U47" i="57" a="1"/>
  <c r="U47" i="57" s="1"/>
  <c r="W47" i="57" s="1"/>
  <c r="T47" i="57"/>
  <c r="H47" i="57"/>
  <c r="D47" i="57"/>
  <c r="I47" i="57" s="1"/>
  <c r="V46" i="57"/>
  <c r="U46" i="57" a="1"/>
  <c r="U46" i="57" s="1"/>
  <c r="W46" i="57" s="1"/>
  <c r="T46" i="57"/>
  <c r="I46" i="57"/>
  <c r="H46" i="57"/>
  <c r="D46" i="57"/>
  <c r="V45" i="57"/>
  <c r="U45" i="57" a="1"/>
  <c r="U45" i="57" s="1"/>
  <c r="T45" i="57"/>
  <c r="H45" i="57"/>
  <c r="D45" i="57"/>
  <c r="I45" i="57" s="1"/>
  <c r="V44" i="57"/>
  <c r="U44" i="57" a="1"/>
  <c r="U44" i="57" s="1"/>
  <c r="T44" i="57"/>
  <c r="H44" i="57"/>
  <c r="D44" i="57"/>
  <c r="I44" i="57" s="1"/>
  <c r="V43" i="57"/>
  <c r="U43" i="57" a="1"/>
  <c r="U43" i="57" s="1"/>
  <c r="T43" i="57"/>
  <c r="H43" i="57"/>
  <c r="D43" i="57"/>
  <c r="I43" i="57" s="1"/>
  <c r="V42" i="57"/>
  <c r="U42" i="57" a="1"/>
  <c r="U42" i="57" s="1"/>
  <c r="T42" i="57"/>
  <c r="H42" i="57"/>
  <c r="D42" i="57"/>
  <c r="I42" i="57" s="1"/>
  <c r="B42" i="57"/>
  <c r="B43" i="57" s="1"/>
  <c r="B44" i="57" s="1"/>
  <c r="V41" i="57"/>
  <c r="U41" i="57" a="1"/>
  <c r="U41" i="57" s="1"/>
  <c r="W41" i="57" s="1"/>
  <c r="T41" i="57"/>
  <c r="H41" i="57"/>
  <c r="D41" i="57"/>
  <c r="I41" i="57" s="1"/>
  <c r="F34" i="57"/>
  <c r="F33" i="57"/>
  <c r="F32" i="57"/>
  <c r="F31" i="57"/>
  <c r="F30" i="57"/>
  <c r="F29" i="57"/>
  <c r="F28" i="57"/>
  <c r="F27" i="57"/>
  <c r="F26" i="57"/>
  <c r="F25" i="57"/>
  <c r="X43" i="57" l="1" a="1"/>
  <c r="X43" i="57" s="1"/>
  <c r="X43" i="59" a="1"/>
  <c r="X43" i="59" s="1"/>
  <c r="X49" i="59" a="1"/>
  <c r="X49" i="59" s="1"/>
  <c r="X43" i="58" a="1"/>
  <c r="X43" i="58" s="1"/>
  <c r="F100" i="58"/>
  <c r="O100" i="58" s="1"/>
  <c r="F96" i="58"/>
  <c r="O96" i="58" s="1"/>
  <c r="W43" i="57"/>
  <c r="X45" i="57" a="1"/>
  <c r="X45" i="57" s="1"/>
  <c r="W44" i="57"/>
  <c r="W42" i="57"/>
  <c r="W45" i="57"/>
  <c r="W48" i="57"/>
  <c r="O97" i="59"/>
  <c r="X49" i="58" a="1"/>
  <c r="X49" i="58" s="1"/>
  <c r="T50" i="59"/>
  <c r="T50" i="58"/>
  <c r="T50" i="57"/>
  <c r="F80" i="58"/>
  <c r="O80" i="58" s="1"/>
  <c r="F84" i="58"/>
  <c r="O84" i="58" s="1"/>
  <c r="F72" i="58"/>
  <c r="O72" i="58" s="1"/>
  <c r="F76" i="58"/>
  <c r="O76" i="58" s="1"/>
  <c r="F88" i="58"/>
  <c r="O88" i="58" s="1"/>
  <c r="F92" i="58"/>
  <c r="O92" i="58" s="1"/>
  <c r="F92" i="59"/>
  <c r="O92" i="59" s="1"/>
  <c r="F96" i="59"/>
  <c r="O96" i="59" s="1"/>
  <c r="F100" i="59"/>
  <c r="O100" i="59" s="1"/>
  <c r="F72" i="59"/>
  <c r="O72" i="59" s="1"/>
  <c r="F76" i="59"/>
  <c r="O76" i="59" s="1"/>
  <c r="F88" i="59"/>
  <c r="O88" i="59" s="1"/>
  <c r="F80" i="59"/>
  <c r="O80" i="59" s="1"/>
  <c r="F84" i="59"/>
  <c r="O84" i="59" s="1"/>
  <c r="Y41" i="59"/>
  <c r="X41" i="59" a="1"/>
  <c r="X41" i="59" s="1"/>
  <c r="X47" i="59" a="1"/>
  <c r="X47" i="59" s="1"/>
  <c r="X44" i="59" a="1"/>
  <c r="X44" i="59" s="1"/>
  <c r="X48" i="59" a="1"/>
  <c r="X48" i="59" s="1"/>
  <c r="F71" i="59"/>
  <c r="O71" i="59" s="1"/>
  <c r="F75" i="59"/>
  <c r="O75" i="59" s="1"/>
  <c r="F79" i="59"/>
  <c r="O79" i="59" s="1"/>
  <c r="F83" i="59"/>
  <c r="O83" i="59" s="1"/>
  <c r="F87" i="59"/>
  <c r="O87" i="59" s="1"/>
  <c r="F91" i="59"/>
  <c r="O91" i="59" s="1"/>
  <c r="F95" i="59"/>
  <c r="O95" i="59" s="1"/>
  <c r="F99" i="59"/>
  <c r="O99" i="59" s="1"/>
  <c r="X45" i="59" a="1"/>
  <c r="X45" i="59" s="1"/>
  <c r="F74" i="59"/>
  <c r="O74" i="59" s="1"/>
  <c r="F78" i="59"/>
  <c r="O78" i="59" s="1"/>
  <c r="F82" i="59"/>
  <c r="O82" i="59" s="1"/>
  <c r="F86" i="59"/>
  <c r="O86" i="59" s="1"/>
  <c r="F90" i="59"/>
  <c r="O90" i="59" s="1"/>
  <c r="F94" i="59"/>
  <c r="O94" i="59" s="1"/>
  <c r="F98" i="59"/>
  <c r="O98" i="59" s="1"/>
  <c r="X46" i="59" a="1"/>
  <c r="X46" i="59" s="1"/>
  <c r="X42" i="59" a="1"/>
  <c r="X42" i="59" s="1"/>
  <c r="F73" i="59"/>
  <c r="O73" i="59" s="1"/>
  <c r="F77" i="59"/>
  <c r="O77" i="59" s="1"/>
  <c r="F81" i="59"/>
  <c r="O81" i="59" s="1"/>
  <c r="F85" i="59"/>
  <c r="O85" i="59" s="1"/>
  <c r="F89" i="59"/>
  <c r="O89" i="59" s="1"/>
  <c r="F93" i="59"/>
  <c r="O93" i="59" s="1"/>
  <c r="Y41" i="58"/>
  <c r="X41" i="58" a="1"/>
  <c r="X41" i="58" s="1"/>
  <c r="F79" i="58"/>
  <c r="O79" i="58" s="1"/>
  <c r="F99" i="58"/>
  <c r="O99" i="58" s="1"/>
  <c r="F74" i="58"/>
  <c r="O74" i="58" s="1"/>
  <c r="F82" i="58"/>
  <c r="O82" i="58" s="1"/>
  <c r="F90" i="58"/>
  <c r="O90" i="58" s="1"/>
  <c r="F94" i="58"/>
  <c r="O94" i="58" s="1"/>
  <c r="X46" i="58" a="1"/>
  <c r="X46" i="58" s="1"/>
  <c r="X47" i="58" a="1"/>
  <c r="X47" i="58" s="1"/>
  <c r="X44" i="58" a="1"/>
  <c r="X44" i="58" s="1"/>
  <c r="X48" i="58" a="1"/>
  <c r="X48" i="58" s="1"/>
  <c r="F71" i="58"/>
  <c r="O71" i="58" s="1"/>
  <c r="F75" i="58"/>
  <c r="O75" i="58" s="1"/>
  <c r="F83" i="58"/>
  <c r="O83" i="58" s="1"/>
  <c r="F87" i="58"/>
  <c r="O87" i="58" s="1"/>
  <c r="F91" i="58"/>
  <c r="O91" i="58" s="1"/>
  <c r="F95" i="58"/>
  <c r="O95" i="58" s="1"/>
  <c r="X42" i="58" a="1"/>
  <c r="X42" i="58" s="1"/>
  <c r="X45" i="58" a="1"/>
  <c r="X45" i="58" s="1"/>
  <c r="F78" i="58"/>
  <c r="O78" i="58" s="1"/>
  <c r="F86" i="58"/>
  <c r="O86" i="58" s="1"/>
  <c r="F98" i="58"/>
  <c r="O98" i="58" s="1"/>
  <c r="F73" i="58"/>
  <c r="O73" i="58" s="1"/>
  <c r="F77" i="58"/>
  <c r="O77" i="58" s="1"/>
  <c r="F81" i="58"/>
  <c r="O81" i="58" s="1"/>
  <c r="F85" i="58"/>
  <c r="O85" i="58" s="1"/>
  <c r="F89" i="58"/>
  <c r="O89" i="58" s="1"/>
  <c r="F93" i="58"/>
  <c r="O93" i="58" s="1"/>
  <c r="F88" i="57"/>
  <c r="O88" i="57" s="1"/>
  <c r="F92" i="57"/>
  <c r="O92" i="57" s="1"/>
  <c r="F96" i="57"/>
  <c r="O96" i="57" s="1"/>
  <c r="F100" i="57"/>
  <c r="O100" i="57" s="1"/>
  <c r="F72" i="57"/>
  <c r="O72" i="57" s="1"/>
  <c r="F76" i="57"/>
  <c r="O76" i="57" s="1"/>
  <c r="F80" i="57"/>
  <c r="O80" i="57" s="1"/>
  <c r="F84" i="57"/>
  <c r="O84" i="57" s="1"/>
  <c r="Y41" i="57"/>
  <c r="X41" i="57" a="1"/>
  <c r="X41" i="57" s="1"/>
  <c r="X44" i="57" a="1"/>
  <c r="X44" i="57" s="1"/>
  <c r="X49" i="57" a="1"/>
  <c r="X49" i="57" s="1"/>
  <c r="F71" i="57"/>
  <c r="O71" i="57" s="1"/>
  <c r="F98" i="57"/>
  <c r="O98" i="57" s="1"/>
  <c r="X47" i="57" a="1"/>
  <c r="X47" i="57" s="1"/>
  <c r="F79" i="57"/>
  <c r="O79" i="57" s="1"/>
  <c r="F83" i="57"/>
  <c r="O83" i="57" s="1"/>
  <c r="F87" i="57"/>
  <c r="O87" i="57" s="1"/>
  <c r="F91" i="57"/>
  <c r="O91" i="57" s="1"/>
  <c r="F99" i="57"/>
  <c r="O99" i="57" s="1"/>
  <c r="X42" i="57" a="1"/>
  <c r="X42" i="57" s="1"/>
  <c r="F74" i="57"/>
  <c r="O74" i="57" s="1"/>
  <c r="F86" i="57"/>
  <c r="O86" i="57" s="1"/>
  <c r="F90" i="57"/>
  <c r="O90" i="57" s="1"/>
  <c r="X46" i="57" a="1"/>
  <c r="X46" i="57" s="1"/>
  <c r="X48" i="57" a="1"/>
  <c r="X48" i="57" s="1"/>
  <c r="F75" i="57"/>
  <c r="O75" i="57" s="1"/>
  <c r="F95" i="57"/>
  <c r="O95" i="57" s="1"/>
  <c r="F78" i="57"/>
  <c r="O78" i="57" s="1"/>
  <c r="F82" i="57"/>
  <c r="O82" i="57" s="1"/>
  <c r="F94" i="57"/>
  <c r="O94" i="57" s="1"/>
  <c r="F73" i="57"/>
  <c r="O73" i="57" s="1"/>
  <c r="F77" i="57"/>
  <c r="O77" i="57" s="1"/>
  <c r="F81" i="57"/>
  <c r="O81" i="57" s="1"/>
  <c r="F85" i="57"/>
  <c r="O85" i="57" s="1"/>
  <c r="F89" i="57"/>
  <c r="O89" i="57" s="1"/>
  <c r="F93" i="57"/>
  <c r="O93" i="57" s="1"/>
  <c r="J3" i="50"/>
  <c r="O102" i="59" l="1"/>
  <c r="X62" i="59" s="1"/>
  <c r="X63" i="59" s="1"/>
  <c r="X52" i="59"/>
  <c r="X54" i="59" s="1"/>
  <c r="O102" i="58"/>
  <c r="X62" i="58" s="1"/>
  <c r="X63" i="58" s="1"/>
  <c r="X52" i="58"/>
  <c r="X54" i="58" s="1"/>
  <c r="X59" i="58" s="1"/>
  <c r="Y59" i="58" s="1"/>
  <c r="O102" i="57"/>
  <c r="X62" i="57" s="1"/>
  <c r="X63" i="57" s="1"/>
  <c r="X52" i="57"/>
  <c r="X54" i="57" s="1"/>
  <c r="X59" i="57" s="1"/>
  <c r="Y59" i="57" s="1"/>
  <c r="B64" i="50"/>
  <c r="F80" i="50"/>
  <c r="F79" i="50"/>
  <c r="F74" i="50"/>
  <c r="I71" i="49"/>
  <c r="X59" i="59" l="1"/>
  <c r="Y59" i="59" s="1"/>
  <c r="F94" i="56"/>
  <c r="P26" i="56"/>
  <c r="P27" i="56"/>
  <c r="P28" i="56"/>
  <c r="P29" i="56"/>
  <c r="P30" i="56"/>
  <c r="P31" i="56"/>
  <c r="P32" i="56"/>
  <c r="P33" i="56"/>
  <c r="P34" i="56"/>
  <c r="P25" i="56"/>
  <c r="N97" i="56"/>
  <c r="L97" i="56"/>
  <c r="I97" i="56"/>
  <c r="H97" i="56"/>
  <c r="N96" i="56"/>
  <c r="L96" i="56"/>
  <c r="I96" i="56"/>
  <c r="H96" i="56"/>
  <c r="N95" i="56"/>
  <c r="L95" i="56"/>
  <c r="I95" i="56"/>
  <c r="H95" i="56"/>
  <c r="N94" i="56"/>
  <c r="L94" i="56"/>
  <c r="I94" i="56"/>
  <c r="H94" i="56"/>
  <c r="N93" i="56"/>
  <c r="L93" i="56"/>
  <c r="I93" i="56"/>
  <c r="H93" i="56"/>
  <c r="N92" i="56"/>
  <c r="L92" i="56"/>
  <c r="I92" i="56"/>
  <c r="H92" i="56"/>
  <c r="N91" i="56"/>
  <c r="L91" i="56"/>
  <c r="I91" i="56"/>
  <c r="H91" i="56"/>
  <c r="N90" i="56"/>
  <c r="L90" i="56"/>
  <c r="I90" i="56"/>
  <c r="H90" i="56"/>
  <c r="N89" i="56"/>
  <c r="L89" i="56"/>
  <c r="I89" i="56"/>
  <c r="H89" i="56"/>
  <c r="N88" i="56"/>
  <c r="L88" i="56"/>
  <c r="I88" i="56"/>
  <c r="H88" i="56"/>
  <c r="N87" i="56"/>
  <c r="L87" i="56"/>
  <c r="I87" i="56"/>
  <c r="H87" i="56"/>
  <c r="N86" i="56"/>
  <c r="L86" i="56"/>
  <c r="I86" i="56"/>
  <c r="H86" i="56"/>
  <c r="N85" i="56"/>
  <c r="L85" i="56"/>
  <c r="I85" i="56"/>
  <c r="H85" i="56"/>
  <c r="N84" i="56"/>
  <c r="L84" i="56"/>
  <c r="I84" i="56"/>
  <c r="H84" i="56"/>
  <c r="N83" i="56"/>
  <c r="L83" i="56"/>
  <c r="I83" i="56"/>
  <c r="H83" i="56"/>
  <c r="N82" i="56"/>
  <c r="L82" i="56"/>
  <c r="I82" i="56"/>
  <c r="H82" i="56"/>
  <c r="N81" i="56"/>
  <c r="L81" i="56"/>
  <c r="I81" i="56"/>
  <c r="H81" i="56"/>
  <c r="N80" i="56"/>
  <c r="L80" i="56"/>
  <c r="I80" i="56"/>
  <c r="H80" i="56"/>
  <c r="N79" i="56"/>
  <c r="L79" i="56"/>
  <c r="I79" i="56"/>
  <c r="H79" i="56"/>
  <c r="N78" i="56"/>
  <c r="L78" i="56"/>
  <c r="I78" i="56"/>
  <c r="H78" i="56"/>
  <c r="N77" i="56"/>
  <c r="L77" i="56"/>
  <c r="I77" i="56"/>
  <c r="H77" i="56"/>
  <c r="N76" i="56"/>
  <c r="L76" i="56"/>
  <c r="I76" i="56"/>
  <c r="H76" i="56"/>
  <c r="N75" i="56"/>
  <c r="L75" i="56"/>
  <c r="I75" i="56"/>
  <c r="H75" i="56"/>
  <c r="N74" i="56"/>
  <c r="L74" i="56"/>
  <c r="I74" i="56"/>
  <c r="H74" i="56"/>
  <c r="N73" i="56"/>
  <c r="L73" i="56"/>
  <c r="I73" i="56"/>
  <c r="H73" i="56"/>
  <c r="N72" i="56"/>
  <c r="L72" i="56"/>
  <c r="I72" i="56"/>
  <c r="H72" i="56"/>
  <c r="N71" i="56"/>
  <c r="L71" i="56"/>
  <c r="I71" i="56"/>
  <c r="H71" i="56"/>
  <c r="N70" i="56"/>
  <c r="L70" i="56"/>
  <c r="I70" i="56"/>
  <c r="H70" i="56"/>
  <c r="N69" i="56"/>
  <c r="L69" i="56"/>
  <c r="I69" i="56"/>
  <c r="H69" i="56"/>
  <c r="N68" i="56"/>
  <c r="L68" i="56"/>
  <c r="I68" i="56"/>
  <c r="H68" i="56"/>
  <c r="R50" i="56"/>
  <c r="Q50" i="56"/>
  <c r="P50" i="56"/>
  <c r="O50" i="56"/>
  <c r="N50" i="56"/>
  <c r="M50" i="56"/>
  <c r="L50" i="56"/>
  <c r="K50" i="56"/>
  <c r="J50" i="56"/>
  <c r="I50" i="56"/>
  <c r="T49" i="56" a="1"/>
  <c r="T49" i="56" s="1"/>
  <c r="S49" i="56"/>
  <c r="H49" i="56"/>
  <c r="D49" i="56"/>
  <c r="T48" i="56" a="1"/>
  <c r="T48" i="56" s="1"/>
  <c r="S48" i="56"/>
  <c r="H48" i="56"/>
  <c r="D48" i="56"/>
  <c r="T47" i="56" a="1"/>
  <c r="T47" i="56" s="1"/>
  <c r="S47" i="56"/>
  <c r="H47" i="56"/>
  <c r="D47" i="56"/>
  <c r="T46" i="56" a="1"/>
  <c r="T46" i="56" s="1"/>
  <c r="S46" i="56"/>
  <c r="H46" i="56"/>
  <c r="D46" i="56"/>
  <c r="T45" i="56" a="1"/>
  <c r="T45" i="56" s="1"/>
  <c r="S45" i="56"/>
  <c r="H45" i="56"/>
  <c r="D45" i="56"/>
  <c r="T44" i="56" a="1"/>
  <c r="T44" i="56" s="1"/>
  <c r="S44" i="56"/>
  <c r="H44" i="56"/>
  <c r="D44" i="56"/>
  <c r="T43" i="56" a="1"/>
  <c r="T43" i="56" s="1"/>
  <c r="S43" i="56"/>
  <c r="H43" i="56"/>
  <c r="D43" i="56"/>
  <c r="T42" i="56" a="1"/>
  <c r="T42" i="56" s="1"/>
  <c r="S42" i="56"/>
  <c r="H42" i="56"/>
  <c r="D42" i="56"/>
  <c r="B42" i="56"/>
  <c r="B43" i="56" s="1"/>
  <c r="B44" i="56" s="1"/>
  <c r="T41" i="56" a="1"/>
  <c r="T41" i="56" s="1"/>
  <c r="S41" i="56"/>
  <c r="H41" i="56"/>
  <c r="D41" i="56"/>
  <c r="F34" i="56"/>
  <c r="F33" i="56"/>
  <c r="F32" i="56"/>
  <c r="F31" i="56"/>
  <c r="F30" i="56"/>
  <c r="F29" i="56"/>
  <c r="F28" i="56"/>
  <c r="F27" i="56"/>
  <c r="F26" i="56"/>
  <c r="F25" i="56"/>
  <c r="X57" i="49"/>
  <c r="X56" i="49"/>
  <c r="X53" i="49"/>
  <c r="I100" i="49"/>
  <c r="I99" i="49"/>
  <c r="I98" i="49"/>
  <c r="I97" i="49"/>
  <c r="I96" i="49"/>
  <c r="I95" i="49"/>
  <c r="I94" i="49"/>
  <c r="I93" i="49"/>
  <c r="I92" i="49"/>
  <c r="I91" i="49"/>
  <c r="I90" i="49"/>
  <c r="I89" i="49"/>
  <c r="I88" i="49"/>
  <c r="I87" i="49"/>
  <c r="I86" i="49"/>
  <c r="I85" i="49"/>
  <c r="I84" i="49"/>
  <c r="I83" i="49"/>
  <c r="I82" i="49"/>
  <c r="I81" i="49"/>
  <c r="I80" i="49"/>
  <c r="I79" i="49"/>
  <c r="I78" i="49"/>
  <c r="I77" i="49"/>
  <c r="I76" i="49"/>
  <c r="I75" i="49"/>
  <c r="I74" i="49"/>
  <c r="I73" i="49"/>
  <c r="I72" i="49"/>
  <c r="H72" i="49"/>
  <c r="L72" i="49"/>
  <c r="N72" i="49"/>
  <c r="H73" i="49"/>
  <c r="L73" i="49"/>
  <c r="N73" i="49"/>
  <c r="H74" i="49"/>
  <c r="L74" i="49"/>
  <c r="N74" i="49"/>
  <c r="H75" i="49"/>
  <c r="L75" i="49"/>
  <c r="N75" i="49"/>
  <c r="H76" i="49"/>
  <c r="L76" i="49"/>
  <c r="N76" i="49"/>
  <c r="H77" i="49"/>
  <c r="L77" i="49"/>
  <c r="N77" i="49"/>
  <c r="H78" i="49"/>
  <c r="L78" i="49"/>
  <c r="N78" i="49"/>
  <c r="H79" i="49"/>
  <c r="L79" i="49"/>
  <c r="N79" i="49"/>
  <c r="H80" i="49"/>
  <c r="L80" i="49"/>
  <c r="N80" i="49"/>
  <c r="H81" i="49"/>
  <c r="L81" i="49"/>
  <c r="N81" i="49"/>
  <c r="H82" i="49"/>
  <c r="L82" i="49"/>
  <c r="N82" i="49"/>
  <c r="H83" i="49"/>
  <c r="L83" i="49"/>
  <c r="N83" i="49"/>
  <c r="H84" i="49"/>
  <c r="L84" i="49"/>
  <c r="N84" i="49"/>
  <c r="H85" i="49"/>
  <c r="L85" i="49"/>
  <c r="N85" i="49"/>
  <c r="H86" i="49"/>
  <c r="L86" i="49"/>
  <c r="N86" i="49"/>
  <c r="H87" i="49"/>
  <c r="L87" i="49"/>
  <c r="N87" i="49"/>
  <c r="H88" i="49"/>
  <c r="L88" i="49"/>
  <c r="N88" i="49"/>
  <c r="H89" i="49"/>
  <c r="L89" i="49"/>
  <c r="N89" i="49"/>
  <c r="H90" i="49"/>
  <c r="L90" i="49"/>
  <c r="N90" i="49"/>
  <c r="H91" i="49"/>
  <c r="L91" i="49"/>
  <c r="N91" i="49"/>
  <c r="H92" i="49"/>
  <c r="L92" i="49"/>
  <c r="N92" i="49"/>
  <c r="H93" i="49"/>
  <c r="L93" i="49"/>
  <c r="N93" i="49"/>
  <c r="H94" i="49"/>
  <c r="L94" i="49"/>
  <c r="N94" i="49"/>
  <c r="H95" i="49"/>
  <c r="L95" i="49"/>
  <c r="N95" i="49"/>
  <c r="H96" i="49"/>
  <c r="L96" i="49"/>
  <c r="N96" i="49"/>
  <c r="H97" i="49"/>
  <c r="L97" i="49"/>
  <c r="N97" i="49"/>
  <c r="H98" i="49"/>
  <c r="L98" i="49"/>
  <c r="N98" i="49"/>
  <c r="H99" i="49"/>
  <c r="L99" i="49"/>
  <c r="N99" i="49"/>
  <c r="H100" i="49"/>
  <c r="L100" i="49"/>
  <c r="N100" i="49"/>
  <c r="N71" i="49"/>
  <c r="L71" i="49"/>
  <c r="X60" i="49"/>
  <c r="F71" i="49"/>
  <c r="F25" i="49"/>
  <c r="F26" i="49"/>
  <c r="F27" i="49"/>
  <c r="F28" i="49"/>
  <c r="F29" i="49"/>
  <c r="F30" i="49"/>
  <c r="F31" i="49"/>
  <c r="F32" i="49"/>
  <c r="F33" i="49"/>
  <c r="F34" i="49"/>
  <c r="U41" i="49" a="1"/>
  <c r="U41" i="49" s="1"/>
  <c r="U41" i="56" l="1" a="1"/>
  <c r="U41" i="56" s="1"/>
  <c r="U43" i="56" a="1"/>
  <c r="U43" i="56" s="1"/>
  <c r="U44" i="56" a="1"/>
  <c r="U44" i="56" s="1"/>
  <c r="S50" i="56"/>
  <c r="U45" i="56" a="1"/>
  <c r="U45" i="56" s="1"/>
  <c r="U46" i="56" a="1"/>
  <c r="U46" i="56" s="1"/>
  <c r="U47" i="56" a="1"/>
  <c r="U47" i="56" s="1"/>
  <c r="U48" i="56" a="1"/>
  <c r="U48" i="56" s="1"/>
  <c r="U49" i="56" a="1"/>
  <c r="U49" i="56" s="1"/>
  <c r="U42" i="56" a="1"/>
  <c r="U42" i="56" s="1"/>
  <c r="O94" i="56"/>
  <c r="F73" i="56"/>
  <c r="O73" i="56" s="1"/>
  <c r="F77" i="56"/>
  <c r="O77" i="56" s="1"/>
  <c r="F68" i="56"/>
  <c r="O68" i="56" s="1"/>
  <c r="F81" i="56"/>
  <c r="O81" i="56" s="1"/>
  <c r="F70" i="56"/>
  <c r="O70" i="56" s="1"/>
  <c r="F85" i="56"/>
  <c r="O85" i="56" s="1"/>
  <c r="F89" i="56"/>
  <c r="O89" i="56" s="1"/>
  <c r="F93" i="56"/>
  <c r="O93" i="56" s="1"/>
  <c r="F69" i="56"/>
  <c r="O69" i="56" s="1"/>
  <c r="F97" i="56"/>
  <c r="O97" i="56" s="1"/>
  <c r="F72" i="56"/>
  <c r="O72" i="56" s="1"/>
  <c r="F76" i="56"/>
  <c r="O76" i="56" s="1"/>
  <c r="F80" i="56"/>
  <c r="O80" i="56" s="1"/>
  <c r="F84" i="56"/>
  <c r="O84" i="56" s="1"/>
  <c r="F88" i="56"/>
  <c r="O88" i="56" s="1"/>
  <c r="F92" i="56"/>
  <c r="O92" i="56" s="1"/>
  <c r="F96" i="56"/>
  <c r="O96" i="56" s="1"/>
  <c r="F71" i="56"/>
  <c r="O71" i="56" s="1"/>
  <c r="F75" i="56"/>
  <c r="O75" i="56" s="1"/>
  <c r="F79" i="56"/>
  <c r="O79" i="56" s="1"/>
  <c r="F83" i="56"/>
  <c r="O83" i="56" s="1"/>
  <c r="F87" i="56"/>
  <c r="O87" i="56" s="1"/>
  <c r="F91" i="56"/>
  <c r="O91" i="56" s="1"/>
  <c r="F95" i="56"/>
  <c r="O95" i="56" s="1"/>
  <c r="F74" i="56"/>
  <c r="O74" i="56" s="1"/>
  <c r="F78" i="56"/>
  <c r="O78" i="56" s="1"/>
  <c r="F82" i="56"/>
  <c r="O82" i="56" s="1"/>
  <c r="F86" i="56"/>
  <c r="O86" i="56" s="1"/>
  <c r="F90" i="56"/>
  <c r="O90" i="56" s="1"/>
  <c r="F100" i="49"/>
  <c r="O100" i="49" s="1"/>
  <c r="F98" i="49"/>
  <c r="O98" i="49" s="1"/>
  <c r="F96" i="49"/>
  <c r="O96" i="49" s="1"/>
  <c r="F94" i="49"/>
  <c r="O94" i="49" s="1"/>
  <c r="F92" i="49"/>
  <c r="O92" i="49" s="1"/>
  <c r="F90" i="49"/>
  <c r="O90" i="49" s="1"/>
  <c r="F88" i="49"/>
  <c r="O88" i="49" s="1"/>
  <c r="F86" i="49"/>
  <c r="O86" i="49" s="1"/>
  <c r="F84" i="49"/>
  <c r="O84" i="49" s="1"/>
  <c r="F82" i="49"/>
  <c r="O82" i="49" s="1"/>
  <c r="F80" i="49"/>
  <c r="O80" i="49" s="1"/>
  <c r="F78" i="49"/>
  <c r="O78" i="49" s="1"/>
  <c r="F76" i="49"/>
  <c r="O76" i="49" s="1"/>
  <c r="F74" i="49"/>
  <c r="O74" i="49" s="1"/>
  <c r="F72" i="49"/>
  <c r="O72" i="49" s="1"/>
  <c r="F99" i="49"/>
  <c r="O99" i="49" s="1"/>
  <c r="F97" i="49"/>
  <c r="O97" i="49" s="1"/>
  <c r="F95" i="49"/>
  <c r="O95" i="49" s="1"/>
  <c r="F93" i="49"/>
  <c r="O93" i="49" s="1"/>
  <c r="F91" i="49"/>
  <c r="O91" i="49" s="1"/>
  <c r="F89" i="49"/>
  <c r="O89" i="49" s="1"/>
  <c r="F87" i="49"/>
  <c r="O87" i="49" s="1"/>
  <c r="F85" i="49"/>
  <c r="O85" i="49" s="1"/>
  <c r="F83" i="49"/>
  <c r="O83" i="49" s="1"/>
  <c r="F81" i="49"/>
  <c r="O81" i="49" s="1"/>
  <c r="F79" i="49"/>
  <c r="O79" i="49" s="1"/>
  <c r="F77" i="49"/>
  <c r="O77" i="49" s="1"/>
  <c r="F75" i="49"/>
  <c r="O75" i="49" s="1"/>
  <c r="F73" i="49"/>
  <c r="O73" i="49" s="1"/>
  <c r="O71" i="49"/>
  <c r="O99" i="56" l="1"/>
  <c r="U57" i="56" s="1"/>
  <c r="O102" i="49"/>
  <c r="X62" i="49" s="1"/>
  <c r="X63" i="49" s="1"/>
  <c r="C5" i="54" l="1"/>
  <c r="D5" i="54"/>
  <c r="E5" i="54"/>
  <c r="C6" i="54"/>
  <c r="D6" i="54"/>
  <c r="E6" i="54"/>
  <c r="C7" i="54"/>
  <c r="D7" i="54"/>
  <c r="E7" i="54"/>
  <c r="C8" i="54"/>
  <c r="D8" i="54"/>
  <c r="E8" i="54"/>
  <c r="C9" i="54"/>
  <c r="D9" i="54"/>
  <c r="E9" i="54"/>
  <c r="C10" i="54"/>
  <c r="D10" i="54"/>
  <c r="E10" i="54"/>
  <c r="C11" i="54"/>
  <c r="D11" i="54"/>
  <c r="E11" i="54"/>
  <c r="C12" i="54"/>
  <c r="D12" i="54"/>
  <c r="E12" i="54"/>
  <c r="C13" i="54"/>
  <c r="D13" i="54"/>
  <c r="E13" i="54"/>
  <c r="B7" i="54"/>
  <c r="B8" i="54"/>
  <c r="B9" i="54"/>
  <c r="B10" i="54"/>
  <c r="B11" i="54"/>
  <c r="B12" i="54"/>
  <c r="B6" i="54"/>
  <c r="B13" i="54"/>
  <c r="B5" i="54"/>
  <c r="Y5" i="43" l="1"/>
  <c r="Y6" i="43"/>
  <c r="Y7" i="43"/>
  <c r="Y8" i="43"/>
  <c r="Y9" i="43"/>
  <c r="Y10" i="43"/>
  <c r="Y11" i="43"/>
  <c r="Y12" i="43"/>
  <c r="Y13" i="43"/>
  <c r="X5" i="43"/>
  <c r="X6" i="43"/>
  <c r="X7" i="43"/>
  <c r="X8" i="43"/>
  <c r="X9" i="43"/>
  <c r="X10" i="43"/>
  <c r="X11" i="43"/>
  <c r="X12" i="43"/>
  <c r="X13" i="43"/>
  <c r="V6" i="43"/>
  <c r="V7" i="43"/>
  <c r="V8" i="43"/>
  <c r="V9" i="43"/>
  <c r="V10" i="43"/>
  <c r="V11" i="43"/>
  <c r="V12" i="43"/>
  <c r="V13" i="43"/>
  <c r="W5" i="43"/>
  <c r="U49" i="49" a="1"/>
  <c r="U49" i="49" s="1"/>
  <c r="U48" i="49" a="1"/>
  <c r="U48" i="49" s="1"/>
  <c r="U47" i="49" a="1"/>
  <c r="U47" i="49" s="1"/>
  <c r="U46" i="49" a="1"/>
  <c r="U46" i="49" s="1"/>
  <c r="U45" i="49" a="1"/>
  <c r="U45" i="49" s="1"/>
  <c r="U44" i="49" a="1"/>
  <c r="U44" i="49" s="1"/>
  <c r="U43" i="49" a="1"/>
  <c r="U43" i="49" s="1"/>
  <c r="U42" i="49" a="1"/>
  <c r="U42" i="49" s="1"/>
  <c r="T43" i="49"/>
  <c r="W7" i="43"/>
  <c r="W8" i="43"/>
  <c r="W9" i="43"/>
  <c r="W10" i="43"/>
  <c r="W11" i="43"/>
  <c r="W6" i="43"/>
  <c r="W12" i="43"/>
  <c r="W13" i="43"/>
  <c r="W49" i="49" l="1"/>
  <c r="W41" i="49"/>
  <c r="W46" i="49"/>
  <c r="W42" i="49"/>
  <c r="W44" i="49"/>
  <c r="W43" i="49"/>
  <c r="W45" i="49"/>
  <c r="W48" i="49"/>
  <c r="W47" i="49"/>
  <c r="Y41" i="49" l="1"/>
  <c r="H18" i="43"/>
  <c r="T41" i="49" l="1"/>
  <c r="J50" i="49"/>
  <c r="T42" i="49"/>
  <c r="H49" i="49"/>
  <c r="H48" i="49"/>
  <c r="H47" i="49"/>
  <c r="H46" i="49"/>
  <c r="H45" i="49"/>
  <c r="H44" i="49"/>
  <c r="H43" i="49"/>
  <c r="H42" i="49"/>
  <c r="H41" i="49"/>
  <c r="D49" i="49"/>
  <c r="D48" i="49"/>
  <c r="D47" i="49"/>
  <c r="D46" i="49"/>
  <c r="D45" i="49"/>
  <c r="D44" i="49"/>
  <c r="D43" i="49"/>
  <c r="D42" i="49"/>
  <c r="D41" i="49"/>
  <c r="H71" i="49" s="1"/>
  <c r="S50" i="49"/>
  <c r="R50" i="49"/>
  <c r="Q50" i="49"/>
  <c r="P50" i="49"/>
  <c r="O50" i="49"/>
  <c r="N50" i="49"/>
  <c r="M50" i="49"/>
  <c r="L50" i="49"/>
  <c r="K50" i="49"/>
  <c r="T49" i="49"/>
  <c r="T48" i="49"/>
  <c r="T47" i="49"/>
  <c r="T46" i="49"/>
  <c r="T45" i="49"/>
  <c r="T44" i="49"/>
  <c r="B42" i="49"/>
  <c r="B43" i="49" s="1"/>
  <c r="B44" i="49" s="1"/>
  <c r="T50" i="49" l="1"/>
  <c r="H20" i="43" l="1"/>
  <c r="H21" i="43" s="1"/>
  <c r="I18" i="43"/>
  <c r="I17" i="43" l="1"/>
  <c r="J17" i="43"/>
  <c r="L17" i="43"/>
  <c r="H17" i="43"/>
  <c r="E5" i="43"/>
  <c r="H16" i="43" s="1"/>
  <c r="H25" i="43" l="1"/>
  <c r="H22" i="43"/>
  <c r="H24" i="43"/>
  <c r="L14" i="43" l="1"/>
  <c r="L16" i="43" l="1"/>
  <c r="J14" i="43"/>
  <c r="I14" i="43"/>
  <c r="H14" i="43"/>
  <c r="L18" i="43" l="1"/>
  <c r="L20" i="43" l="1"/>
  <c r="L21" i="43" s="1"/>
  <c r="L22" i="43" s="1"/>
  <c r="J18" i="43"/>
  <c r="J16" i="43"/>
  <c r="I16" i="43"/>
  <c r="L25" i="43" l="1"/>
  <c r="L24" i="43"/>
  <c r="I20" i="43"/>
  <c r="J20" i="43"/>
  <c r="I21" i="43" l="1"/>
  <c r="I22" i="43" s="1"/>
  <c r="I24" i="43"/>
  <c r="I25" i="43"/>
  <c r="J24" i="43"/>
  <c r="J21" i="43"/>
  <c r="J22" i="43" s="1"/>
  <c r="J25" i="43"/>
  <c r="X49" i="49" l="1" a="1"/>
  <c r="X49" i="49" s="1"/>
  <c r="I49" i="49"/>
  <c r="I48" i="49"/>
  <c r="X48" i="49" a="1"/>
  <c r="X48" i="49" s="1"/>
  <c r="I45" i="49"/>
  <c r="X45" i="49" a="1"/>
  <c r="X45" i="49" s="1"/>
  <c r="I41" i="49"/>
  <c r="X47" i="49" a="1"/>
  <c r="X47" i="49" s="1"/>
  <c r="I47" i="49"/>
  <c r="I46" i="49"/>
  <c r="X46" i="49" a="1"/>
  <c r="X46" i="49" s="1"/>
  <c r="I44" i="49"/>
  <c r="X44" i="49" a="1"/>
  <c r="X44" i="49" s="1"/>
  <c r="I43" i="49"/>
  <c r="X43" i="49" a="1"/>
  <c r="X43" i="49" s="1"/>
  <c r="I42" i="49"/>
  <c r="X42" i="49" a="1"/>
  <c r="X42" i="49" s="1"/>
  <c r="X41" i="49" a="1"/>
  <c r="X41" i="49" s="1"/>
  <c r="U52" i="56" l="1"/>
  <c r="U54" i="56" s="1"/>
  <c r="U58" i="56" s="1"/>
  <c r="D71" i="50" s="1"/>
  <c r="X52" i="49"/>
  <c r="X54" i="49" s="1"/>
  <c r="X59" i="49" s="1"/>
  <c r="Y59" i="49" s="1"/>
  <c r="D72" i="50" l="1"/>
  <c r="D73" i="50" s="1"/>
</calcChain>
</file>

<file path=xl/sharedStrings.xml><?xml version="1.0" encoding="utf-8"?>
<sst xmlns="http://schemas.openxmlformats.org/spreadsheetml/2006/main" count="1899" uniqueCount="1265">
  <si>
    <t>Día</t>
  </si>
  <si>
    <t>Valor spot 30"</t>
  </si>
  <si>
    <t>Vie</t>
  </si>
  <si>
    <t>Sáb</t>
  </si>
  <si>
    <t>20:00 - 21:00</t>
  </si>
  <si>
    <t>22:00 - 01:30</t>
  </si>
  <si>
    <t>Bloque</t>
  </si>
  <si>
    <t>Hora apróx.</t>
  </si>
  <si>
    <t>Total Spot 30"</t>
  </si>
  <si>
    <t>22:00 - 02:00</t>
  </si>
  <si>
    <t>PAUTAS PAQUETES</t>
  </si>
  <si>
    <t xml:space="preserve">PAQUETES AUSPICIADORES </t>
  </si>
  <si>
    <t>PAQUETE NO AUSPICIADORES</t>
  </si>
  <si>
    <t>HM 25-64 ABC 2024</t>
  </si>
  <si>
    <t>02:00 - 03:30</t>
  </si>
  <si>
    <t>03:30 - 08:00</t>
  </si>
  <si>
    <t>08:00 - 10:30</t>
  </si>
  <si>
    <t>10:30 - 13:30</t>
  </si>
  <si>
    <t>14:00 - 17:00</t>
  </si>
  <si>
    <t>17:00 - 20:00</t>
  </si>
  <si>
    <t>PAUTA LIBRE SIN DESCUENTO</t>
  </si>
  <si>
    <t>TELETON 2025 \ OBERTURA</t>
  </si>
  <si>
    <t>TELETON 2025 \ TRASNOCHE A</t>
  </si>
  <si>
    <t>TELETON 2025 \ TRASNOCHE B</t>
  </si>
  <si>
    <t>TELETON 2025 \ MAÑANA FAMILIAR A</t>
  </si>
  <si>
    <t>TELETON 2025 \ MAÑANA FAMILIAR B</t>
  </si>
  <si>
    <t>TELETON 2025 \ TARDE</t>
  </si>
  <si>
    <t>TELETON 2025 \ TEATRO A</t>
  </si>
  <si>
    <t>TELETON 2025 \ TEATRO B</t>
  </si>
  <si>
    <t>TELETON 2025 \ CIERRE ESTADIO NACIONAL</t>
  </si>
  <si>
    <t>Hora apróximada</t>
  </si>
  <si>
    <t>Tarifas por Segundaje</t>
  </si>
  <si>
    <t>Rating #</t>
  </si>
  <si>
    <t>Rating %</t>
  </si>
  <si>
    <t>Código</t>
  </si>
  <si>
    <t>TRP´s # HM 25-64 ABC</t>
  </si>
  <si>
    <t>TRP´s % HM 25-64 ABC</t>
  </si>
  <si>
    <t>Descuento Paquete</t>
  </si>
  <si>
    <t>CPM HM 25-64 ABC</t>
  </si>
  <si>
    <t>CPR HM 25-64 ABC</t>
  </si>
  <si>
    <t>Inversión a Tarifa $</t>
  </si>
  <si>
    <t>Inversión Neta $</t>
  </si>
  <si>
    <t>Inversión Neta UF</t>
  </si>
  <si>
    <t>UF 31 Octubre 2025</t>
  </si>
  <si>
    <t>Inversión a Tarifa UF</t>
  </si>
  <si>
    <t>Pauta UF 916 (exhibe UF 2.546)</t>
  </si>
  <si>
    <t>Pauta UF 1.096 (exhibe UF 3.222)</t>
  </si>
  <si>
    <t>Pauta UF 1.812 (exhibe UF 6.041)</t>
  </si>
  <si>
    <t>CONDICIONES PAUTA LIBRE</t>
  </si>
  <si>
    <t>1.- Disponible para Auspiciadores y No Auspiciadores de Teletón 2025.</t>
  </si>
  <si>
    <t>Cobro</t>
  </si>
  <si>
    <t>Limite Inferior</t>
  </si>
  <si>
    <t>Limite Superior</t>
  </si>
  <si>
    <t>(1) Al medir el material hasta 15 cuadros se clasifica dentro del mismo segundo y desde 16 cuadros pasa al siguiente segundaje.</t>
  </si>
  <si>
    <t>TABLA TOLERANCIA SEGUNDAJES (1)</t>
  </si>
  <si>
    <t>2.- El detalle de las tarifas por bloque y segundaje se pueden consultar en la hoja Pauta Libre de este libro.</t>
  </si>
  <si>
    <t>3.- Estas tarifas no están sujetas a descuentos.</t>
  </si>
  <si>
    <t>4.- Los valores excluyen IVA y comisión agencia.</t>
  </si>
  <si>
    <t>Pauta UF 899 (exhibe UF 1.498)</t>
  </si>
  <si>
    <t>5.- La tolerancia en la duración del spot para mantener el precio del rango es de 5%. El detalle de la tolerancia de segundajes se puede consultar en la hoja Segundajes de este libro.</t>
  </si>
  <si>
    <r>
      <t xml:space="preserve">Los clientes que quieran comprar publicidad durante la jornada Teletón 2025, tendrán la alternativa de comprar </t>
    </r>
    <r>
      <rPr>
        <b/>
        <sz val="12"/>
        <rFont val="Arial"/>
        <family val="2"/>
      </rPr>
      <t xml:space="preserve">Pauta Libre </t>
    </r>
    <r>
      <rPr>
        <sz val="12"/>
        <rFont val="Arial"/>
        <family val="2"/>
      </rPr>
      <t xml:space="preserve">o </t>
    </r>
    <r>
      <rPr>
        <b/>
        <sz val="12"/>
        <rFont val="Arial"/>
        <family val="2"/>
      </rPr>
      <t>Pautas Paquete</t>
    </r>
    <r>
      <rPr>
        <sz val="12"/>
        <rFont val="Arial"/>
        <family val="2"/>
      </rPr>
      <t xml:space="preserve"> que consideran un descuento por sobre las tarifas de pauta libre.</t>
    </r>
  </si>
  <si>
    <t>CONDICIONES PAUTAS PAQUETES</t>
  </si>
  <si>
    <t>6.- La duración del segundaje a considerar correspondera a la medición realizada por TVN al recepcionar el material (no a la reflejada por Megatime).</t>
  </si>
  <si>
    <t>7.- La publicidad cooperativa tendrá un costo adicional.</t>
  </si>
  <si>
    <r>
      <t xml:space="preserve">a) PAUTA PAQUETE UF </t>
    </r>
    <r>
      <rPr>
        <b/>
        <sz val="12"/>
        <rFont val="Arial"/>
        <family val="2"/>
      </rPr>
      <t>916</t>
    </r>
    <r>
      <rPr>
        <sz val="12"/>
        <rFont val="Arial"/>
        <family val="2"/>
      </rPr>
      <t>: Exhibe UF 2.546 (considera un descuento de 64%)</t>
    </r>
  </si>
  <si>
    <r>
      <t xml:space="preserve">b) PAUTA PAQUETE UF </t>
    </r>
    <r>
      <rPr>
        <b/>
        <sz val="12"/>
        <rFont val="Arial"/>
        <family val="2"/>
      </rPr>
      <t>1.096</t>
    </r>
    <r>
      <rPr>
        <sz val="12"/>
        <rFont val="Arial"/>
        <family val="2"/>
      </rPr>
      <t>: Exhibe UF 3.222  (considera un descuento de 66%)</t>
    </r>
  </si>
  <si>
    <r>
      <t xml:space="preserve">c) PAUTA PAQUETE UF </t>
    </r>
    <r>
      <rPr>
        <b/>
        <sz val="12"/>
        <rFont val="Arial"/>
        <family val="2"/>
      </rPr>
      <t>1.812</t>
    </r>
    <r>
      <rPr>
        <sz val="12"/>
        <rFont val="Arial"/>
        <family val="2"/>
      </rPr>
      <t xml:space="preserve">: Exhibe UF 6.041  (considera un descuento de 70%) </t>
    </r>
  </si>
  <si>
    <r>
      <t xml:space="preserve">d) PAUTA FIJA UF </t>
    </r>
    <r>
      <rPr>
        <b/>
        <sz val="12"/>
        <rFont val="Arial"/>
        <family val="2"/>
      </rPr>
      <t>899</t>
    </r>
    <r>
      <rPr>
        <sz val="12"/>
        <rFont val="Arial"/>
        <family val="2"/>
      </rPr>
      <t>: Exhibe UF 1.498 (considera un descuento de 40%)</t>
    </r>
  </si>
  <si>
    <t>3.- El detalle de las pautas paquete de Auspciadores y No Auspiciadores Teletón 2025 se pueden consultar en la hoja Pauta Paquete de este libro.</t>
  </si>
  <si>
    <t xml:space="preserve">4.- Las Pautas Paquete son susceptibles de ser modificadas con la restricción de adicionar un máximo de un spot de 30" en los bloques 1, 8 y 9 y un máximo de dos spots de 30" en los otros bloques. </t>
  </si>
  <si>
    <t>6.- El Cliente que compre una pauta paquete puede adquirir pauta adicional conservando las condiciones de descuento establecidas en el paquete.</t>
  </si>
  <si>
    <t>CONDICIONES GENERALES</t>
  </si>
  <si>
    <t>1.- Para todos los cálculos se utilizará la UF del 31 octubre 2025.</t>
  </si>
  <si>
    <t>2.- La compra de publicidad sólo se efectúa con la firma de Cliente avisador, no hay reservas.</t>
  </si>
  <si>
    <t>1.- Exclusivamente para Auspiciadores de Teletón 2025 están disponibles las siguientes pautas paquete:</t>
  </si>
  <si>
    <t>2.- Para clientes No Auspiciadores de Teletón 2025 está disponible la siguiente pauta paquete:</t>
  </si>
  <si>
    <t>4.- Los rating por bloque reflejados tanto en las hojas Pauta Libre como Pauta Paquete de este libro se basan en Teletón 2024. Estos rating son sólo referenciales y no constituyen un compromiso de audiencia.</t>
  </si>
  <si>
    <t>3.- Los auspiciadores de Teletón deben comprar al menos UF 800 por cada marca vinculada al evento.</t>
  </si>
  <si>
    <t>M-001</t>
  </si>
  <si>
    <t>RAZÓN SOCIAL CLIENTE:</t>
  </si>
  <si>
    <t>PRODUCTO (SÓLO 1 PRODUCTO POR CONTRATO):</t>
  </si>
  <si>
    <t>RUT (SIN PUNTOS Y CON GUIÓN):</t>
  </si>
  <si>
    <t>REPRESENTANTE LEGAL:</t>
  </si>
  <si>
    <t>DIRECCIÓN:</t>
  </si>
  <si>
    <t>TIPO DE PAUTA:</t>
  </si>
  <si>
    <t>FECHA ENVÍO CTTO:</t>
  </si>
  <si>
    <t>AGENCIA DE MEDIOS:</t>
  </si>
  <si>
    <t>AGENCIA CREATIVA:</t>
  </si>
  <si>
    <t>A) TEMAS</t>
  </si>
  <si>
    <t>Definir los temas de materiales a ser usados en la pauta y duración spots. Código Megatime se colocará cuando tengamos material en el Canal.</t>
  </si>
  <si>
    <t>Tema</t>
  </si>
  <si>
    <t>Cooperado</t>
  </si>
  <si>
    <t>Nombre del tema</t>
  </si>
  <si>
    <t>A</t>
  </si>
  <si>
    <t>NO</t>
  </si>
  <si>
    <t>B</t>
  </si>
  <si>
    <t>C</t>
  </si>
  <si>
    <t>D</t>
  </si>
  <si>
    <t>E</t>
  </si>
  <si>
    <t>F</t>
  </si>
  <si>
    <t>G</t>
  </si>
  <si>
    <t>H</t>
  </si>
  <si>
    <t>I</t>
  </si>
  <si>
    <t>J</t>
  </si>
  <si>
    <t>B) PAUTA</t>
  </si>
  <si>
    <t xml:space="preserve">En la siguiente pauta, colocar el N° de spot por Tema y Sección de Programa. </t>
  </si>
  <si>
    <t>Bloques 2022</t>
  </si>
  <si>
    <t>Bloques</t>
  </si>
  <si>
    <t>Horario referencial</t>
  </si>
  <si>
    <t>N° spots Tema A</t>
  </si>
  <si>
    <t>N° spots Tema B</t>
  </si>
  <si>
    <t>N° spots Tema C</t>
  </si>
  <si>
    <t>N° spots Tema D</t>
  </si>
  <si>
    <t>N° spots Tema E</t>
  </si>
  <si>
    <t>N° spots Tema F</t>
  </si>
  <si>
    <t>N° spots Tema G</t>
  </si>
  <si>
    <t>N° spots Tema H</t>
  </si>
  <si>
    <t>N° spots Tema I</t>
  </si>
  <si>
    <t>N° spots Tema J</t>
  </si>
  <si>
    <t>N°  total spots x bloque</t>
  </si>
  <si>
    <t>Valor total tarifa</t>
  </si>
  <si>
    <t>Viernes</t>
  </si>
  <si>
    <t>Sábado</t>
  </si>
  <si>
    <t>N° DE SPOTS POR TEMA</t>
  </si>
  <si>
    <t>*Valores netos, sin IVA ni comisión de agencia.</t>
  </si>
  <si>
    <t>Notas : Los horarios de los programas son referenciales. Existe una holgura de 1 hora de lo señalado como bloque horario.</t>
  </si>
  <si>
    <t>C) RECARGOS POR UBICACIÓN Y ELECCIÓN DE TANDA</t>
  </si>
  <si>
    <t>Se puede elegir ubicación de la tanda correspondiente a cada spot, con recargo (CA = Cabeza 40% recargo, SE = Segundo lugar 30% recargo, TE = Tercer lugar 20% recargo y CI = Cierre 30 % recargo).</t>
  </si>
  <si>
    <t>*La duración mínima de los spot es de 5", si tiene menor segundaje paga 5".</t>
  </si>
  <si>
    <t>17 DE OCTUBRE 2025</t>
  </si>
  <si>
    <t xml:space="preserve">Nº CONTRATO:  </t>
  </si>
  <si>
    <t>Monto Neto:</t>
  </si>
  <si>
    <t>IVA:</t>
  </si>
  <si>
    <t>Total con IVA:</t>
  </si>
  <si>
    <t>Fecha pago:</t>
  </si>
  <si>
    <t>Datos de Facturación</t>
  </si>
  <si>
    <t>Razon Social:</t>
  </si>
  <si>
    <t>Rut:</t>
  </si>
  <si>
    <t>Dirección:</t>
  </si>
  <si>
    <t>Teléfono:</t>
  </si>
  <si>
    <t>Giro:</t>
  </si>
  <si>
    <t>NOMBRE Y FIRMA REPRESENTANTE LEGAL CLIENTE</t>
  </si>
  <si>
    <t>FIRMA REPRESENTANTE LEGAL FUNDACION TELETON</t>
  </si>
  <si>
    <t>14 DE OCTUBRE 2025</t>
  </si>
  <si>
    <t>15 DE OCTUBRE 2025</t>
  </si>
  <si>
    <t>16 DE OCTUBRE 2025</t>
  </si>
  <si>
    <t>18 DE OCTUBRE 2025</t>
  </si>
  <si>
    <t>19 DE OCTUBRE 2025</t>
  </si>
  <si>
    <t>20 DE OCTUBRE 2025</t>
  </si>
  <si>
    <t>21 DE OCTUBRE 2025</t>
  </si>
  <si>
    <t>22 DE OCTUBRE 2025</t>
  </si>
  <si>
    <t>23 DE OCTUBRE 2025</t>
  </si>
  <si>
    <t>24 DE OCTUBRE 2025</t>
  </si>
  <si>
    <t>25 DE OCTUBRE 2025</t>
  </si>
  <si>
    <t>26 DE OCTUBRE 2025</t>
  </si>
  <si>
    <t>27 DE OCTUBRE 2025</t>
  </si>
  <si>
    <t>28 DE OCTUBRE 2025</t>
  </si>
  <si>
    <t>29 DE OCTUBRE 2025</t>
  </si>
  <si>
    <t>30 DE OCTUBRE 2025</t>
  </si>
  <si>
    <t>31 DE OCTUBRE 2025</t>
  </si>
  <si>
    <t>01 DE NOVIEMBRE 2025</t>
  </si>
  <si>
    <t>2 DE NOVIEMBRE 2025</t>
  </si>
  <si>
    <t>3 DE NOVIEMBRE 2025</t>
  </si>
  <si>
    <t>4 DE NOVIEMBRE 2025</t>
  </si>
  <si>
    <t>5 DE NOVIEMBRE 2025</t>
  </si>
  <si>
    <t>6 DE NOVIEMBRE 2025</t>
  </si>
  <si>
    <t>7 DE NOVIEMBRE 2025</t>
  </si>
  <si>
    <t>8 DE NOVIEMBRE 2025</t>
  </si>
  <si>
    <t>9 DE NOVIEMBRE 2025</t>
  </si>
  <si>
    <t>10 DE NOVIEMBRE 2025</t>
  </si>
  <si>
    <t>11 DE NOVIEMBRE 2025</t>
  </si>
  <si>
    <t>12 DE NOVIEMBRE 2025</t>
  </si>
  <si>
    <t>13 DE NOVIEMBRE 2025</t>
  </si>
  <si>
    <t>14 DE NOVIEMBRE 2025</t>
  </si>
  <si>
    <t>15 DE NOVIEMBRE 2025</t>
  </si>
  <si>
    <t>16 DE NOVIEMBRE 2025</t>
  </si>
  <si>
    <t>17 DE NOVIEMBRE 2025</t>
  </si>
  <si>
    <t>18 DE NOVIEMBRE 2025</t>
  </si>
  <si>
    <t>19 DE NOVIEMBRE 2025</t>
  </si>
  <si>
    <t>20 DE NOVIEMBRE 2025</t>
  </si>
  <si>
    <t>21 DE NOVIEMBRE 2025</t>
  </si>
  <si>
    <t>22 DE NOVIEMBRE 2025</t>
  </si>
  <si>
    <t>23 DE NOVIEMBRE 2025</t>
  </si>
  <si>
    <t>24 DE NOVIEMBRE 2025</t>
  </si>
  <si>
    <t>25 DE NOVIEMBRE 2025</t>
  </si>
  <si>
    <t>26 DE NOVIEMBRE 2025</t>
  </si>
  <si>
    <t>27 DE NOVIEMBRE 2025</t>
  </si>
  <si>
    <t>28 DE NOVIEMBRE 2025</t>
  </si>
  <si>
    <t xml:space="preserve">ENTRE </t>
  </si>
  <si>
    <t xml:space="preserve">, RUT: </t>
  </si>
  <si>
    <t xml:space="preserve">, REPRESENTADO POR </t>
  </si>
  <si>
    <t xml:space="preserve">, DOMICILIADO EN </t>
  </si>
  <si>
    <t>FECHAS DE CONTRATO</t>
  </si>
  <si>
    <t>UNDECIMO: Este contrato será válido para la publicidad de sólo un producto en el evento, que es este caso es</t>
  </si>
  <si>
    <t xml:space="preserve">             .- (1) Se considera UF del día 31 de Octubre de 2025: </t>
  </si>
  <si>
    <t>CA</t>
  </si>
  <si>
    <t>SE</t>
  </si>
  <si>
    <t>TE</t>
  </si>
  <si>
    <t>CI</t>
  </si>
  <si>
    <t>1ra tanda</t>
  </si>
  <si>
    <t>2da tanda</t>
  </si>
  <si>
    <t>3ra tanda</t>
  </si>
  <si>
    <t>4ta tanda</t>
  </si>
  <si>
    <t>Ult.tanda</t>
  </si>
  <si>
    <t>M-002</t>
  </si>
  <si>
    <t>M-003</t>
  </si>
  <si>
    <t>M-004</t>
  </si>
  <si>
    <t>M-005</t>
  </si>
  <si>
    <t>M-006</t>
  </si>
  <si>
    <t>M-007</t>
  </si>
  <si>
    <t>M-008</t>
  </si>
  <si>
    <t>M-009</t>
  </si>
  <si>
    <t>M-010</t>
  </si>
  <si>
    <t>M-011</t>
  </si>
  <si>
    <t>M-012</t>
  </si>
  <si>
    <t>M-013</t>
  </si>
  <si>
    <t>M-014</t>
  </si>
  <si>
    <t>M-015</t>
  </si>
  <si>
    <t>M-016</t>
  </si>
  <si>
    <t>M-017</t>
  </si>
  <si>
    <t>M-018</t>
  </si>
  <si>
    <t>M-019</t>
  </si>
  <si>
    <t>M-020</t>
  </si>
  <si>
    <t>M-021</t>
  </si>
  <si>
    <t>M-022</t>
  </si>
  <si>
    <t>M-023</t>
  </si>
  <si>
    <t>M-024</t>
  </si>
  <si>
    <t>M-025</t>
  </si>
  <si>
    <t>M-026</t>
  </si>
  <si>
    <t>M-027</t>
  </si>
  <si>
    <t>M-028</t>
  </si>
  <si>
    <t>M-029</t>
  </si>
  <si>
    <t>M-030</t>
  </si>
  <si>
    <t>M-031</t>
  </si>
  <si>
    <t>M-032</t>
  </si>
  <si>
    <t>M-033</t>
  </si>
  <si>
    <t>M-034</t>
  </si>
  <si>
    <t>M-035</t>
  </si>
  <si>
    <t>M-036</t>
  </si>
  <si>
    <t>M-037</t>
  </si>
  <si>
    <t>M-038</t>
  </si>
  <si>
    <t>M-039</t>
  </si>
  <si>
    <t>M-040</t>
  </si>
  <si>
    <t>M-041</t>
  </si>
  <si>
    <t>M-042</t>
  </si>
  <si>
    <t>M-043</t>
  </si>
  <si>
    <t>M-044</t>
  </si>
  <si>
    <t>M-045</t>
  </si>
  <si>
    <t>M-046</t>
  </si>
  <si>
    <t>M-047</t>
  </si>
  <si>
    <t>M-048</t>
  </si>
  <si>
    <t>M-049</t>
  </si>
  <si>
    <t>M-050</t>
  </si>
  <si>
    <t>M-051</t>
  </si>
  <si>
    <t>M-052</t>
  </si>
  <si>
    <t>M-053</t>
  </si>
  <si>
    <t>M-054</t>
  </si>
  <si>
    <t>M-055</t>
  </si>
  <si>
    <t>M-056</t>
  </si>
  <si>
    <t>M-057</t>
  </si>
  <si>
    <t>M-058</t>
  </si>
  <si>
    <t>M-059</t>
  </si>
  <si>
    <t>M-060</t>
  </si>
  <si>
    <t>M-061</t>
  </si>
  <si>
    <t>M-062</t>
  </si>
  <si>
    <t>M-063</t>
  </si>
  <si>
    <t>M-064</t>
  </si>
  <si>
    <t>M-065</t>
  </si>
  <si>
    <t>M-066</t>
  </si>
  <si>
    <t>M-067</t>
  </si>
  <si>
    <t>M-068</t>
  </si>
  <si>
    <t>M-069</t>
  </si>
  <si>
    <t>M-070</t>
  </si>
  <si>
    <t>M-071</t>
  </si>
  <si>
    <t>M-072</t>
  </si>
  <si>
    <t>M-073</t>
  </si>
  <si>
    <t>M-074</t>
  </si>
  <si>
    <t>M-075</t>
  </si>
  <si>
    <t>M-076</t>
  </si>
  <si>
    <t>M-077</t>
  </si>
  <si>
    <t>M-078</t>
  </si>
  <si>
    <t>M-079</t>
  </si>
  <si>
    <t>M-080</t>
  </si>
  <si>
    <t>M-081</t>
  </si>
  <si>
    <t>M-082</t>
  </si>
  <si>
    <t>M-083</t>
  </si>
  <si>
    <t>M-084</t>
  </si>
  <si>
    <t>M-085</t>
  </si>
  <si>
    <t>M-086</t>
  </si>
  <si>
    <t>M-087</t>
  </si>
  <si>
    <t>M-088</t>
  </si>
  <si>
    <t>M-089</t>
  </si>
  <si>
    <t>M-090</t>
  </si>
  <si>
    <t>M-091</t>
  </si>
  <si>
    <t>M-092</t>
  </si>
  <si>
    <t>M-093</t>
  </si>
  <si>
    <t>M-094</t>
  </si>
  <si>
    <t>M-095</t>
  </si>
  <si>
    <t>M-096</t>
  </si>
  <si>
    <t>M-097</t>
  </si>
  <si>
    <t>M-098</t>
  </si>
  <si>
    <t>M-099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</si>
  <si>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</si>
  <si>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</si>
  <si>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</si>
  <si>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</si>
  <si>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</si>
  <si>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</si>
  <si>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</si>
  <si>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</si>
  <si>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</si>
  <si>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</si>
  <si>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</si>
  <si>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</si>
  <si>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</si>
  <si>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</si>
  <si>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</si>
  <si>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</si>
  <si>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</si>
  <si>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</si>
  <si>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</si>
  <si>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</si>
  <si>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</si>
  <si>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</si>
  <si>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</si>
  <si>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</si>
  <si>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</si>
  <si>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</si>
  <si>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</si>
  <si>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</si>
  <si>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</si>
  <si>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</si>
  <si>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</si>
  <si>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</si>
  <si>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</si>
  <si>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</si>
  <si>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</si>
  <si>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</si>
  <si>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</si>
  <si>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</si>
  <si>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</si>
  <si>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</si>
  <si>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</si>
  <si>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</si>
  <si>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</si>
  <si>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</si>
  <si>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</si>
  <si>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</si>
  <si>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</si>
  <si>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</si>
  <si>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</si>
  <si>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</si>
  <si>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</si>
  <si>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</si>
  <si>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</si>
  <si>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</si>
  <si>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</si>
  <si>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</si>
  <si>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</si>
  <si>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</si>
  <si>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</si>
  <si>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</si>
  <si>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</si>
  <si>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</si>
  <si>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</si>
  <si>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</si>
  <si>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</si>
  <si>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</si>
  <si>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</si>
  <si>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</si>
  <si>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</si>
  <si>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</si>
  <si>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</si>
  <si>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</si>
  <si>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</si>
  <si>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</si>
  <si>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</si>
  <si>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</si>
  <si>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</si>
  <si>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</si>
  <si>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</si>
  <si>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</si>
  <si>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</si>
  <si>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</si>
  <si>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</si>
  <si>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</si>
  <si>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</si>
  <si>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</si>
  <si>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</si>
  <si>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</si>
  <si>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</si>
  <si>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</si>
  <si>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</si>
  <si>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</si>
  <si>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</si>
  <si>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</si>
  <si>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</si>
  <si>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</si>
  <si>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</si>
  <si>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</si>
  <si>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</si>
  <si>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</si>
  <si>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</si>
  <si>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</si>
  <si>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</si>
  <si>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M-203</t>
  </si>
  <si>
    <t>M-204</t>
  </si>
  <si>
    <t>M-205</t>
  </si>
  <si>
    <t>M-206</t>
  </si>
  <si>
    <t>M-207</t>
  </si>
  <si>
    <t>M-208</t>
  </si>
  <si>
    <t>M-209</t>
  </si>
  <si>
    <t>M-210</t>
  </si>
  <si>
    <t>M-211</t>
  </si>
  <si>
    <t>M-212</t>
  </si>
  <si>
    <t>M-213</t>
  </si>
  <si>
    <t>M-214</t>
  </si>
  <si>
    <t>M-215</t>
  </si>
  <si>
    <t>M-216</t>
  </si>
  <si>
    <t>M-217</t>
  </si>
  <si>
    <t>M-218</t>
  </si>
  <si>
    <t>M-219</t>
  </si>
  <si>
    <t>M-220</t>
  </si>
  <si>
    <t>M-221</t>
  </si>
  <si>
    <t>M-222</t>
  </si>
  <si>
    <t>M-223</t>
  </si>
  <si>
    <t>M-224</t>
  </si>
  <si>
    <t>M-225</t>
  </si>
  <si>
    <t>M-226</t>
  </si>
  <si>
    <t>M-227</t>
  </si>
  <si>
    <t>M-228</t>
  </si>
  <si>
    <t>M-229</t>
  </si>
  <si>
    <t>M-230</t>
  </si>
  <si>
    <t>M-231</t>
  </si>
  <si>
    <t>M-232</t>
  </si>
  <si>
    <t>M-233</t>
  </si>
  <si>
    <t>M-234</t>
  </si>
  <si>
    <t>M-235</t>
  </si>
  <si>
    <t>M-236</t>
  </si>
  <si>
    <t>M-237</t>
  </si>
  <si>
    <t>M-238</t>
  </si>
  <si>
    <t>M-239</t>
  </si>
  <si>
    <t>M-240</t>
  </si>
  <si>
    <t>M-241</t>
  </si>
  <si>
    <t>M-242</t>
  </si>
  <si>
    <t>M-243</t>
  </si>
  <si>
    <t>M-244</t>
  </si>
  <si>
    <t>M-245</t>
  </si>
  <si>
    <t>M-246</t>
  </si>
  <si>
    <t>M-247</t>
  </si>
  <si>
    <t>M-248</t>
  </si>
  <si>
    <t>M-249</t>
  </si>
  <si>
    <t>M-250</t>
  </si>
  <si>
    <t>M-251</t>
  </si>
  <si>
    <t>M-252</t>
  </si>
  <si>
    <t>M-253</t>
  </si>
  <si>
    <t>M-254</t>
  </si>
  <si>
    <t>M-255</t>
  </si>
  <si>
    <t>M-256</t>
  </si>
  <si>
    <t>M-257</t>
  </si>
  <si>
    <t>M-258</t>
  </si>
  <si>
    <t>M-259</t>
  </si>
  <si>
    <t>M-260</t>
  </si>
  <si>
    <t>M-261</t>
  </si>
  <si>
    <t>M-262</t>
  </si>
  <si>
    <t>M-263</t>
  </si>
  <si>
    <t>M-264</t>
  </si>
  <si>
    <t>M-265</t>
  </si>
  <si>
    <t>M-266</t>
  </si>
  <si>
    <t>M-267</t>
  </si>
  <si>
    <t>M-268</t>
  </si>
  <si>
    <t>M-269</t>
  </si>
  <si>
    <t>M-270</t>
  </si>
  <si>
    <t>M-271</t>
  </si>
  <si>
    <t>M-272</t>
  </si>
  <si>
    <t>M-273</t>
  </si>
  <si>
    <t>M-274</t>
  </si>
  <si>
    <t>M-275</t>
  </si>
  <si>
    <t>M-276</t>
  </si>
  <si>
    <t>M-277</t>
  </si>
  <si>
    <t>M-278</t>
  </si>
  <si>
    <t>M-279</t>
  </si>
  <si>
    <t>M-280</t>
  </si>
  <si>
    <t>M-281</t>
  </si>
  <si>
    <t>M-282</t>
  </si>
  <si>
    <t>M-283</t>
  </si>
  <si>
    <t>M-284</t>
  </si>
  <si>
    <t>M-285</t>
  </si>
  <si>
    <t>M-286</t>
  </si>
  <si>
    <t>M-287</t>
  </si>
  <si>
    <t>M-288</t>
  </si>
  <si>
    <t>M-289</t>
  </si>
  <si>
    <t>M-290</t>
  </si>
  <si>
    <t>M-291</t>
  </si>
  <si>
    <t>M-292</t>
  </si>
  <si>
    <t>M-293</t>
  </si>
  <si>
    <t>M-294</t>
  </si>
  <si>
    <t>M-295</t>
  </si>
  <si>
    <t>M-296</t>
  </si>
  <si>
    <t>M-297</t>
  </si>
  <si>
    <t>M-298</t>
  </si>
  <si>
    <t>M-299</t>
  </si>
  <si>
    <t>M-300</t>
  </si>
  <si>
    <t>M-301</t>
  </si>
  <si>
    <t>M-302</t>
  </si>
  <si>
    <t>M-303</t>
  </si>
  <si>
    <t>M-304</t>
  </si>
  <si>
    <t>M-305</t>
  </si>
  <si>
    <t>M-306</t>
  </si>
  <si>
    <t>M-307</t>
  </si>
  <si>
    <t>M-308</t>
  </si>
  <si>
    <t>M-309</t>
  </si>
  <si>
    <t>M-310</t>
  </si>
  <si>
    <t>M-311</t>
  </si>
  <si>
    <t>M-312</t>
  </si>
  <si>
    <t>M-313</t>
  </si>
  <si>
    <t>M-314</t>
  </si>
  <si>
    <t>M-315</t>
  </si>
  <si>
    <t>M-316</t>
  </si>
  <si>
    <t>M-317</t>
  </si>
  <si>
    <t>M-318</t>
  </si>
  <si>
    <t>M-319</t>
  </si>
  <si>
    <t>M-320</t>
  </si>
  <si>
    <t>M-321</t>
  </si>
  <si>
    <t>M-322</t>
  </si>
  <si>
    <t>M-323</t>
  </si>
  <si>
    <t>M-324</t>
  </si>
  <si>
    <t>M-325</t>
  </si>
  <si>
    <t>M-326</t>
  </si>
  <si>
    <t>M-327</t>
  </si>
  <si>
    <t>M-328</t>
  </si>
  <si>
    <t>M-329</t>
  </si>
  <si>
    <t>M-330</t>
  </si>
  <si>
    <t>M-331</t>
  </si>
  <si>
    <t>M-332</t>
  </si>
  <si>
    <t>M-333</t>
  </si>
  <si>
    <t>M-334</t>
  </si>
  <si>
    <t>M-335</t>
  </si>
  <si>
    <t>M-336</t>
  </si>
  <si>
    <t>M-337</t>
  </si>
  <si>
    <t>M-338</t>
  </si>
  <si>
    <t>M-339</t>
  </si>
  <si>
    <t>M-340</t>
  </si>
  <si>
    <t>M-341</t>
  </si>
  <si>
    <t>M-342</t>
  </si>
  <si>
    <t>M-343</t>
  </si>
  <si>
    <t>M-344</t>
  </si>
  <si>
    <t>M-345</t>
  </si>
  <si>
    <t>M-346</t>
  </si>
  <si>
    <t>M-347</t>
  </si>
  <si>
    <t>M-348</t>
  </si>
  <si>
    <t>M-349</t>
  </si>
  <si>
    <t>M-350</t>
  </si>
  <si>
    <t>M-351</t>
  </si>
  <si>
    <t>M-352</t>
  </si>
  <si>
    <t>M-353</t>
  </si>
  <si>
    <t>M-354</t>
  </si>
  <si>
    <t>M-355</t>
  </si>
  <si>
    <t>M-356</t>
  </si>
  <si>
    <t>M-357</t>
  </si>
  <si>
    <t>M-358</t>
  </si>
  <si>
    <t>M-359</t>
  </si>
  <si>
    <t>M-360</t>
  </si>
  <si>
    <t>M-361</t>
  </si>
  <si>
    <t>M-362</t>
  </si>
  <si>
    <t>M-363</t>
  </si>
  <si>
    <t>M-364</t>
  </si>
  <si>
    <t>M-365</t>
  </si>
  <si>
    <t>M-366</t>
  </si>
  <si>
    <t>M-367</t>
  </si>
  <si>
    <t>M-368</t>
  </si>
  <si>
    <t>M-369</t>
  </si>
  <si>
    <t>M-370</t>
  </si>
  <si>
    <t>M-371</t>
  </si>
  <si>
    <t>M-372</t>
  </si>
  <si>
    <t>M-373</t>
  </si>
  <si>
    <t>M-374</t>
  </si>
  <si>
    <t>M-375</t>
  </si>
  <si>
    <t>M-376</t>
  </si>
  <si>
    <t>M-377</t>
  </si>
  <si>
    <t>M-378</t>
  </si>
  <si>
    <t>M-379</t>
  </si>
  <si>
    <t>M-380</t>
  </si>
  <si>
    <t>M-381</t>
  </si>
  <si>
    <t>M-382</t>
  </si>
  <si>
    <t>M-383</t>
  </si>
  <si>
    <t>M-384</t>
  </si>
  <si>
    <t>M-385</t>
  </si>
  <si>
    <t>M-386</t>
  </si>
  <si>
    <t>M-387</t>
  </si>
  <si>
    <t>M-388</t>
  </si>
  <si>
    <t>M-389</t>
  </si>
  <si>
    <t>M-390</t>
  </si>
  <si>
    <t>M-391</t>
  </si>
  <si>
    <t>M-392</t>
  </si>
  <si>
    <t>M-393</t>
  </si>
  <si>
    <t>M-394</t>
  </si>
  <si>
    <t>M-395</t>
  </si>
  <si>
    <t>M-396</t>
  </si>
  <si>
    <t>M-397</t>
  </si>
  <si>
    <t>M-398</t>
  </si>
  <si>
    <t>M-399</t>
  </si>
  <si>
    <t>M-400</t>
  </si>
  <si>
    <t>M-401</t>
  </si>
  <si>
    <t>M-402</t>
  </si>
  <si>
    <t>M-403</t>
  </si>
  <si>
    <t>M-404</t>
  </si>
  <si>
    <t>M-405</t>
  </si>
  <si>
    <t>M-406</t>
  </si>
  <si>
    <t>M-407</t>
  </si>
  <si>
    <t>M-408</t>
  </si>
  <si>
    <t>M-409</t>
  </si>
  <si>
    <t>M-410</t>
  </si>
  <si>
    <t>M-411</t>
  </si>
  <si>
    <t>M-412</t>
  </si>
  <si>
    <t>M-413</t>
  </si>
  <si>
    <t>M-414</t>
  </si>
  <si>
    <t>M-415</t>
  </si>
  <si>
    <t>M-416</t>
  </si>
  <si>
    <t>M-417</t>
  </si>
  <si>
    <t>M-418</t>
  </si>
  <si>
    <t>M-419</t>
  </si>
  <si>
    <t>M-420</t>
  </si>
  <si>
    <t>M-421</t>
  </si>
  <si>
    <t>M-422</t>
  </si>
  <si>
    <t>M-423</t>
  </si>
  <si>
    <t>M-424</t>
  </si>
  <si>
    <t>M-425</t>
  </si>
  <si>
    <t>M-426</t>
  </si>
  <si>
    <t>M-427</t>
  </si>
  <si>
    <t>M-428</t>
  </si>
  <si>
    <t>M-429</t>
  </si>
  <si>
    <t>M-430</t>
  </si>
  <si>
    <t>M-431</t>
  </si>
  <si>
    <t>M-432</t>
  </si>
  <si>
    <t>M-433</t>
  </si>
  <si>
    <t>M-434</t>
  </si>
  <si>
    <t>M-435</t>
  </si>
  <si>
    <t>M-436</t>
  </si>
  <si>
    <t>M-437</t>
  </si>
  <si>
    <t>M-438</t>
  </si>
  <si>
    <t>M-439</t>
  </si>
  <si>
    <t>M-440</t>
  </si>
  <si>
    <t>M-441</t>
  </si>
  <si>
    <t>M-442</t>
  </si>
  <si>
    <t>M-443</t>
  </si>
  <si>
    <t>M-444</t>
  </si>
  <si>
    <t>M-445</t>
  </si>
  <si>
    <t>M-446</t>
  </si>
  <si>
    <t>M-447</t>
  </si>
  <si>
    <t>M-448</t>
  </si>
  <si>
    <t>M-449</t>
  </si>
  <si>
    <t>M-450</t>
  </si>
  <si>
    <t>M-451</t>
  </si>
  <si>
    <t>M-452</t>
  </si>
  <si>
    <t>M-453</t>
  </si>
  <si>
    <t>M-454</t>
  </si>
  <si>
    <t>M-455</t>
  </si>
  <si>
    <t>M-456</t>
  </si>
  <si>
    <t>M-457</t>
  </si>
  <si>
    <t>M-458</t>
  </si>
  <si>
    <t>M-459</t>
  </si>
  <si>
    <t>M-460</t>
  </si>
  <si>
    <t>M-461</t>
  </si>
  <si>
    <t>M-462</t>
  </si>
  <si>
    <t>M-463</t>
  </si>
  <si>
    <t>M-464</t>
  </si>
  <si>
    <t>M-465</t>
  </si>
  <si>
    <t>M-466</t>
  </si>
  <si>
    <t>M-467</t>
  </si>
  <si>
    <t>M-468</t>
  </si>
  <si>
    <t>M-469</t>
  </si>
  <si>
    <t>M-470</t>
  </si>
  <si>
    <t>M-471</t>
  </si>
  <si>
    <t>M-472</t>
  </si>
  <si>
    <t>M-473</t>
  </si>
  <si>
    <t>M-474</t>
  </si>
  <si>
    <t>M-475</t>
  </si>
  <si>
    <t>M-476</t>
  </si>
  <si>
    <t>M-477</t>
  </si>
  <si>
    <t>M-478</t>
  </si>
  <si>
    <t>M-479</t>
  </si>
  <si>
    <t>M-480</t>
  </si>
  <si>
    <t>M-481</t>
  </si>
  <si>
    <t>M-482</t>
  </si>
  <si>
    <t>M-483</t>
  </si>
  <si>
    <t>M-484</t>
  </si>
  <si>
    <t>M-485</t>
  </si>
  <si>
    <t>M-486</t>
  </si>
  <si>
    <t>M-487</t>
  </si>
  <si>
    <t>M-488</t>
  </si>
  <si>
    <t>M-489</t>
  </si>
  <si>
    <t>M-490</t>
  </si>
  <si>
    <t>M-491</t>
  </si>
  <si>
    <t>M-492</t>
  </si>
  <si>
    <t>M-493</t>
  </si>
  <si>
    <t>M-494</t>
  </si>
  <si>
    <t>M-495</t>
  </si>
  <si>
    <t>M-496</t>
  </si>
  <si>
    <t>M-497</t>
  </si>
  <si>
    <t>M-498</t>
  </si>
  <si>
    <t>M-499</t>
  </si>
  <si>
    <t>M-500</t>
  </si>
  <si>
    <t>M-501</t>
  </si>
  <si>
    <t>M-502</t>
  </si>
  <si>
    <t>M-503</t>
  </si>
  <si>
    <t>M-504</t>
  </si>
  <si>
    <t>M-505</t>
  </si>
  <si>
    <t>M-506</t>
  </si>
  <si>
    <t>M-507</t>
  </si>
  <si>
    <t>M-508</t>
  </si>
  <si>
    <t>M-509</t>
  </si>
  <si>
    <t>M-510</t>
  </si>
  <si>
    <t>M-511</t>
  </si>
  <si>
    <t>M-512</t>
  </si>
  <si>
    <t>M-513</t>
  </si>
  <si>
    <t>M-514</t>
  </si>
  <si>
    <t>M-515</t>
  </si>
  <si>
    <t>M-516</t>
  </si>
  <si>
    <t>M-517</t>
  </si>
  <si>
    <t>M-518</t>
  </si>
  <si>
    <t>M-519</t>
  </si>
  <si>
    <t>M-520</t>
  </si>
  <si>
    <t>M-521</t>
  </si>
  <si>
    <t>M-522</t>
  </si>
  <si>
    <t>M-523</t>
  </si>
  <si>
    <t>M-524</t>
  </si>
  <si>
    <t>M-525</t>
  </si>
  <si>
    <t>M-526</t>
  </si>
  <si>
    <t>M-527</t>
  </si>
  <si>
    <t>M-528</t>
  </si>
  <si>
    <t>M-529</t>
  </si>
  <si>
    <t>M-530</t>
  </si>
  <si>
    <t>M-531</t>
  </si>
  <si>
    <t>M-532</t>
  </si>
  <si>
    <t>M-533</t>
  </si>
  <si>
    <t>M-534</t>
  </si>
  <si>
    <t>M-535</t>
  </si>
  <si>
    <t>M-536</t>
  </si>
  <si>
    <t>M-537</t>
  </si>
  <si>
    <t>M-538</t>
  </si>
  <si>
    <t>M-539</t>
  </si>
  <si>
    <t>M-540</t>
  </si>
  <si>
    <t>M-541</t>
  </si>
  <si>
    <t>M-542</t>
  </si>
  <si>
    <t>M-543</t>
  </si>
  <si>
    <t>M-544</t>
  </si>
  <si>
    <t>M-545</t>
  </si>
  <si>
    <t>M-546</t>
  </si>
  <si>
    <t>M-547</t>
  </si>
  <si>
    <t>M-548</t>
  </si>
  <si>
    <t>M-549</t>
  </si>
  <si>
    <t>M-550</t>
  </si>
  <si>
    <t>M-551</t>
  </si>
  <si>
    <t>M-552</t>
  </si>
  <si>
    <t>M-553</t>
  </si>
  <si>
    <t>M-554</t>
  </si>
  <si>
    <t>M-555</t>
  </si>
  <si>
    <t>M-556</t>
  </si>
  <si>
    <t>M-557</t>
  </si>
  <si>
    <t>M-558</t>
  </si>
  <si>
    <t>M-559</t>
  </si>
  <si>
    <t>M-560</t>
  </si>
  <si>
    <t>M-561</t>
  </si>
  <si>
    <t>M-562</t>
  </si>
  <si>
    <t>M-563</t>
  </si>
  <si>
    <t>M-564</t>
  </si>
  <si>
    <t>M-565</t>
  </si>
  <si>
    <t>M-566</t>
  </si>
  <si>
    <t>M-567</t>
  </si>
  <si>
    <t>M-568</t>
  </si>
  <si>
    <t>M-569</t>
  </si>
  <si>
    <t>M-570</t>
  </si>
  <si>
    <t>M-571</t>
  </si>
  <si>
    <t>M-572</t>
  </si>
  <si>
    <t>M-573</t>
  </si>
  <si>
    <t>M-574</t>
  </si>
  <si>
    <t>M-575</t>
  </si>
  <si>
    <t>M-576</t>
  </si>
  <si>
    <t>M-577</t>
  </si>
  <si>
    <t>M-578</t>
  </si>
  <si>
    <t>M-579</t>
  </si>
  <si>
    <t>M-580</t>
  </si>
  <si>
    <t>M-581</t>
  </si>
  <si>
    <t>M-582</t>
  </si>
  <si>
    <t>M-583</t>
  </si>
  <si>
    <t>M-584</t>
  </si>
  <si>
    <t>M-585</t>
  </si>
  <si>
    <t>M-586</t>
  </si>
  <si>
    <t>M-587</t>
  </si>
  <si>
    <t>M-588</t>
  </si>
  <si>
    <t>M-589</t>
  </si>
  <si>
    <t>M-590</t>
  </si>
  <si>
    <t>M-591</t>
  </si>
  <si>
    <t>M-592</t>
  </si>
  <si>
    <t>M-593</t>
  </si>
  <si>
    <t>M-594</t>
  </si>
  <si>
    <t>M-595</t>
  </si>
  <si>
    <t>M-596</t>
  </si>
  <si>
    <t>M-597</t>
  </si>
  <si>
    <t>M-598</t>
  </si>
  <si>
    <t>M-599</t>
  </si>
  <si>
    <t>M-600</t>
  </si>
  <si>
    <t>M-601</t>
  </si>
  <si>
    <t>M-602</t>
  </si>
  <si>
    <t>M-603</t>
  </si>
  <si>
    <t>M-604</t>
  </si>
  <si>
    <t>M-605</t>
  </si>
  <si>
    <t>M-606</t>
  </si>
  <si>
    <t>M-607</t>
  </si>
  <si>
    <t>M-608</t>
  </si>
  <si>
    <t>M-609</t>
  </si>
  <si>
    <t>M-610</t>
  </si>
  <si>
    <t>M-611</t>
  </si>
  <si>
    <t>M-612</t>
  </si>
  <si>
    <t>M-613</t>
  </si>
  <si>
    <t>M-614</t>
  </si>
  <si>
    <t>M-615</t>
  </si>
  <si>
    <t>M-616</t>
  </si>
  <si>
    <t>M-617</t>
  </si>
  <si>
    <t>M-618</t>
  </si>
  <si>
    <t>M-619</t>
  </si>
  <si>
    <t>M-620</t>
  </si>
  <si>
    <t>M-621</t>
  </si>
  <si>
    <t>M-622</t>
  </si>
  <si>
    <t>M-623</t>
  </si>
  <si>
    <t>M-624</t>
  </si>
  <si>
    <t>M-625</t>
  </si>
  <si>
    <t>M-626</t>
  </si>
  <si>
    <t>M-627</t>
  </si>
  <si>
    <t>M-628</t>
  </si>
  <si>
    <t>M-629</t>
  </si>
  <si>
    <t>M-630</t>
  </si>
  <si>
    <t>M-631</t>
  </si>
  <si>
    <t>M-632</t>
  </si>
  <si>
    <t>M-633</t>
  </si>
  <si>
    <t>M-634</t>
  </si>
  <si>
    <t>M-635</t>
  </si>
  <si>
    <t>M-636</t>
  </si>
  <si>
    <t>M-637</t>
  </si>
  <si>
    <t>M-638</t>
  </si>
  <si>
    <t>M-639</t>
  </si>
  <si>
    <t>M-640</t>
  </si>
  <si>
    <t>M-641</t>
  </si>
  <si>
    <t>M-642</t>
  </si>
  <si>
    <t>M-643</t>
  </si>
  <si>
    <t>M-644</t>
  </si>
  <si>
    <t>M-645</t>
  </si>
  <si>
    <t>M-646</t>
  </si>
  <si>
    <t>M-647</t>
  </si>
  <si>
    <t>M-648</t>
  </si>
  <si>
    <t>M-649</t>
  </si>
  <si>
    <t>M-650</t>
  </si>
  <si>
    <t>M-651</t>
  </si>
  <si>
    <t>M-652</t>
  </si>
  <si>
    <t>M-653</t>
  </si>
  <si>
    <t>M-654</t>
  </si>
  <si>
    <t>M-655</t>
  </si>
  <si>
    <t>M-656</t>
  </si>
  <si>
    <t>M-657</t>
  </si>
  <si>
    <t>M-658</t>
  </si>
  <si>
    <t>M-659</t>
  </si>
  <si>
    <t>M-660</t>
  </si>
  <si>
    <t>M-661</t>
  </si>
  <si>
    <t>M-662</t>
  </si>
  <si>
    <t>M-663</t>
  </si>
  <si>
    <t>M-664</t>
  </si>
  <si>
    <t>M-665</t>
  </si>
  <si>
    <t>M-666</t>
  </si>
  <si>
    <t>M-667</t>
  </si>
  <si>
    <t>M-668</t>
  </si>
  <si>
    <t>M-669</t>
  </si>
  <si>
    <t>M-670</t>
  </si>
  <si>
    <t>M-671</t>
  </si>
  <si>
    <t>M-672</t>
  </si>
  <si>
    <t>M-673</t>
  </si>
  <si>
    <t>M-674</t>
  </si>
  <si>
    <t>M-675</t>
  </si>
  <si>
    <t>M-676</t>
  </si>
  <si>
    <t>M-677</t>
  </si>
  <si>
    <t>M-678</t>
  </si>
  <si>
    <t>M-679</t>
  </si>
  <si>
    <t>M-680</t>
  </si>
  <si>
    <t>M-681</t>
  </si>
  <si>
    <t>M-682</t>
  </si>
  <si>
    <t>M-683</t>
  </si>
  <si>
    <t>M-684</t>
  </si>
  <si>
    <t>M-685</t>
  </si>
  <si>
    <t>M-686</t>
  </si>
  <si>
    <t>M-687</t>
  </si>
  <si>
    <t>M-688</t>
  </si>
  <si>
    <t>M-689</t>
  </si>
  <si>
    <t>M-690</t>
  </si>
  <si>
    <t>M-691</t>
  </si>
  <si>
    <t>M-692</t>
  </si>
  <si>
    <t>M-693</t>
  </si>
  <si>
    <t>M-694</t>
  </si>
  <si>
    <t>M-695</t>
  </si>
  <si>
    <t>M-696</t>
  </si>
  <si>
    <t>M-697</t>
  </si>
  <si>
    <t>M-698</t>
  </si>
  <si>
    <t>M-699</t>
  </si>
  <si>
    <t>M-700</t>
  </si>
  <si>
    <t>M-701</t>
  </si>
  <si>
    <t>M-702</t>
  </si>
  <si>
    <t>M-703</t>
  </si>
  <si>
    <t>M-704</t>
  </si>
  <si>
    <t>M-705</t>
  </si>
  <si>
    <t>M-706</t>
  </si>
  <si>
    <t>M-707</t>
  </si>
  <si>
    <t>M-708</t>
  </si>
  <si>
    <t>M-709</t>
  </si>
  <si>
    <t>M-710</t>
  </si>
  <si>
    <t>M-711</t>
  </si>
  <si>
    <t>M-712</t>
  </si>
  <si>
    <t>M-713</t>
  </si>
  <si>
    <t>M-714</t>
  </si>
  <si>
    <t>M-715</t>
  </si>
  <si>
    <t>M-716</t>
  </si>
  <si>
    <t>M-717</t>
  </si>
  <si>
    <t>M-718</t>
  </si>
  <si>
    <t>M-719</t>
  </si>
  <si>
    <t>M-720</t>
  </si>
  <si>
    <t>M-721</t>
  </si>
  <si>
    <t>M-722</t>
  </si>
  <si>
    <t>M-723</t>
  </si>
  <si>
    <t>M-724</t>
  </si>
  <si>
    <t>M-725</t>
  </si>
  <si>
    <t>M-726</t>
  </si>
  <si>
    <t>M-727</t>
  </si>
  <si>
    <t>M-728</t>
  </si>
  <si>
    <t>M-729</t>
  </si>
  <si>
    <t>M-730</t>
  </si>
  <si>
    <t>M-731</t>
  </si>
  <si>
    <t>M-732</t>
  </si>
  <si>
    <t>M-733</t>
  </si>
  <si>
    <t>M-734</t>
  </si>
  <si>
    <t>M-735</t>
  </si>
  <si>
    <t>M-736</t>
  </si>
  <si>
    <t>M-737</t>
  </si>
  <si>
    <t>M-738</t>
  </si>
  <si>
    <t>M-739</t>
  </si>
  <si>
    <t>M-740</t>
  </si>
  <si>
    <t>M-741</t>
  </si>
  <si>
    <t>M-742</t>
  </si>
  <si>
    <t>M-743</t>
  </si>
  <si>
    <t>M-744</t>
  </si>
  <si>
    <t>M-745</t>
  </si>
  <si>
    <t>M-746</t>
  </si>
  <si>
    <t>M-747</t>
  </si>
  <si>
    <t>M-748</t>
  </si>
  <si>
    <t>M-749</t>
  </si>
  <si>
    <t>M-750</t>
  </si>
  <si>
    <t>M-751</t>
  </si>
  <si>
    <t>M-752</t>
  </si>
  <si>
    <t>M-753</t>
  </si>
  <si>
    <t>M-754</t>
  </si>
  <si>
    <t>M-755</t>
  </si>
  <si>
    <t>M-756</t>
  </si>
  <si>
    <t>M-757</t>
  </si>
  <si>
    <t>M-758</t>
  </si>
  <si>
    <t>M-759</t>
  </si>
  <si>
    <t>M-760</t>
  </si>
  <si>
    <t>M-761</t>
  </si>
  <si>
    <t>M-762</t>
  </si>
  <si>
    <t>M-763</t>
  </si>
  <si>
    <t>M-764</t>
  </si>
  <si>
    <t>M-765</t>
  </si>
  <si>
    <t>M-766</t>
  </si>
  <si>
    <t>M-767</t>
  </si>
  <si>
    <t>M-768</t>
  </si>
  <si>
    <t>M-769</t>
  </si>
  <si>
    <t>M-770</t>
  </si>
  <si>
    <t>M-771</t>
  </si>
  <si>
    <t>M-772</t>
  </si>
  <si>
    <t>M-773</t>
  </si>
  <si>
    <t>M-774</t>
  </si>
  <si>
    <t>M-775</t>
  </si>
  <si>
    <t>M-776</t>
  </si>
  <si>
    <t>M-777</t>
  </si>
  <si>
    <t>M-778</t>
  </si>
  <si>
    <t>M-779</t>
  </si>
  <si>
    <t>M-780</t>
  </si>
  <si>
    <t>M-781</t>
  </si>
  <si>
    <t>M-782</t>
  </si>
  <si>
    <t>M-783</t>
  </si>
  <si>
    <t>M-784</t>
  </si>
  <si>
    <t>M-785</t>
  </si>
  <si>
    <t>M-786</t>
  </si>
  <si>
    <t>M-787</t>
  </si>
  <si>
    <t>M-788</t>
  </si>
  <si>
    <t>M-789</t>
  </si>
  <si>
    <t>M-790</t>
  </si>
  <si>
    <t>M-791</t>
  </si>
  <si>
    <t>M-792</t>
  </si>
  <si>
    <t>M-793</t>
  </si>
  <si>
    <t>M-794</t>
  </si>
  <si>
    <t>M-795</t>
  </si>
  <si>
    <t>M-796</t>
  </si>
  <si>
    <t>M-797</t>
  </si>
  <si>
    <t>M-798</t>
  </si>
  <si>
    <t>M-799</t>
  </si>
  <si>
    <t>M-800</t>
  </si>
  <si>
    <t>M-801</t>
  </si>
  <si>
    <t>M-802</t>
  </si>
  <si>
    <t>M-803</t>
  </si>
  <si>
    <t>M-804</t>
  </si>
  <si>
    <t>M-805</t>
  </si>
  <si>
    <t>M-806</t>
  </si>
  <si>
    <t>M-807</t>
  </si>
  <si>
    <t>M-808</t>
  </si>
  <si>
    <t>M-809</t>
  </si>
  <si>
    <t>M-810</t>
  </si>
  <si>
    <t>M-811</t>
  </si>
  <si>
    <t>M-812</t>
  </si>
  <si>
    <t>M-813</t>
  </si>
  <si>
    <t>M-814</t>
  </si>
  <si>
    <t>M-815</t>
  </si>
  <si>
    <t>M-816</t>
  </si>
  <si>
    <t>M-817</t>
  </si>
  <si>
    <t>M-818</t>
  </si>
  <si>
    <t>M-819</t>
  </si>
  <si>
    <t>M-820</t>
  </si>
  <si>
    <t>M-821</t>
  </si>
  <si>
    <t>M-822</t>
  </si>
  <si>
    <t>M-823</t>
  </si>
  <si>
    <t>M-824</t>
  </si>
  <si>
    <t>M-825</t>
  </si>
  <si>
    <t>M-826</t>
  </si>
  <si>
    <t>M-827</t>
  </si>
  <si>
    <t>M-828</t>
  </si>
  <si>
    <t>M-829</t>
  </si>
  <si>
    <t>M-830</t>
  </si>
  <si>
    <t>M-831</t>
  </si>
  <si>
    <t>M-832</t>
  </si>
  <si>
    <t>M-833</t>
  </si>
  <si>
    <t>M-834</t>
  </si>
  <si>
    <t>M-835</t>
  </si>
  <si>
    <t>M-836</t>
  </si>
  <si>
    <t>M-837</t>
  </si>
  <si>
    <t>M-838</t>
  </si>
  <si>
    <t>M-839</t>
  </si>
  <si>
    <t>M-840</t>
  </si>
  <si>
    <t>M-841</t>
  </si>
  <si>
    <t>M-842</t>
  </si>
  <si>
    <t>M-843</t>
  </si>
  <si>
    <t>M-844</t>
  </si>
  <si>
    <t>M-845</t>
  </si>
  <si>
    <t>M-846</t>
  </si>
  <si>
    <t>M-847</t>
  </si>
  <si>
    <t>M-848</t>
  </si>
  <si>
    <t>M-849</t>
  </si>
  <si>
    <t>M-850</t>
  </si>
  <si>
    <t>M-851</t>
  </si>
  <si>
    <t>M-852</t>
  </si>
  <si>
    <t>M-853</t>
  </si>
  <si>
    <t>M-854</t>
  </si>
  <si>
    <t>M-855</t>
  </si>
  <si>
    <t>M-856</t>
  </si>
  <si>
    <t>M-857</t>
  </si>
  <si>
    <t>M-858</t>
  </si>
  <si>
    <t>M-859</t>
  </si>
  <si>
    <t>M-860</t>
  </si>
  <si>
    <t>M-861</t>
  </si>
  <si>
    <t>M-862</t>
  </si>
  <si>
    <t>M-863</t>
  </si>
  <si>
    <t>M-864</t>
  </si>
  <si>
    <t>M-865</t>
  </si>
  <si>
    <t>M-866</t>
  </si>
  <si>
    <t>M-867</t>
  </si>
  <si>
    <t>M-868</t>
  </si>
  <si>
    <t>M-869</t>
  </si>
  <si>
    <t>M-870</t>
  </si>
  <si>
    <t>M-871</t>
  </si>
  <si>
    <t>M-872</t>
  </si>
  <si>
    <t>M-873</t>
  </si>
  <si>
    <t>M-874</t>
  </si>
  <si>
    <t>M-875</t>
  </si>
  <si>
    <t>M-876</t>
  </si>
  <si>
    <t>M-877</t>
  </si>
  <si>
    <t>M-878</t>
  </si>
  <si>
    <t>M-879</t>
  </si>
  <si>
    <t>M-880</t>
  </si>
  <si>
    <t>M-881</t>
  </si>
  <si>
    <t>M-882</t>
  </si>
  <si>
    <t>M-883</t>
  </si>
  <si>
    <t>M-884</t>
  </si>
  <si>
    <t>M-885</t>
  </si>
  <si>
    <t>M-886</t>
  </si>
  <si>
    <t>M-887</t>
  </si>
  <si>
    <t>M-888</t>
  </si>
  <si>
    <t>M-889</t>
  </si>
  <si>
    <t>M-890</t>
  </si>
  <si>
    <t>M-891</t>
  </si>
  <si>
    <t>M-892</t>
  </si>
  <si>
    <t>M-893</t>
  </si>
  <si>
    <t>M-894</t>
  </si>
  <si>
    <t>M-895</t>
  </si>
  <si>
    <t>M-896</t>
  </si>
  <si>
    <t>M-897</t>
  </si>
  <si>
    <t>M-898</t>
  </si>
  <si>
    <t>M-899</t>
  </si>
  <si>
    <t>M-900</t>
  </si>
  <si>
    <t>M-901</t>
  </si>
  <si>
    <t>M-902</t>
  </si>
  <si>
    <t>M-903</t>
  </si>
  <si>
    <t>M-904</t>
  </si>
  <si>
    <t>M-905</t>
  </si>
  <si>
    <t>M-906</t>
  </si>
  <si>
    <t>M-907</t>
  </si>
  <si>
    <t>M-908</t>
  </si>
  <si>
    <t>M-909</t>
  </si>
  <si>
    <t>M-910</t>
  </si>
  <si>
    <t>M-911</t>
  </si>
  <si>
    <t>M-912</t>
  </si>
  <si>
    <t>M-913</t>
  </si>
  <si>
    <t>M-914</t>
  </si>
  <si>
    <t>M-915</t>
  </si>
  <si>
    <t>M-916</t>
  </si>
  <si>
    <t>M-917</t>
  </si>
  <si>
    <t>M-918</t>
  </si>
  <si>
    <t>M-919</t>
  </si>
  <si>
    <t>M-920</t>
  </si>
  <si>
    <t>M-921</t>
  </si>
  <si>
    <t>M-922</t>
  </si>
  <si>
    <t>M-923</t>
  </si>
  <si>
    <t>M-924</t>
  </si>
  <si>
    <t>M-925</t>
  </si>
  <si>
    <t>M-926</t>
  </si>
  <si>
    <t>M-927</t>
  </si>
  <si>
    <t>M-928</t>
  </si>
  <si>
    <t>M-929</t>
  </si>
  <si>
    <t>M-930</t>
  </si>
  <si>
    <t>M-931</t>
  </si>
  <si>
    <t>M-932</t>
  </si>
  <si>
    <t>M-933</t>
  </si>
  <si>
    <t>M-934</t>
  </si>
  <si>
    <t>M-935</t>
  </si>
  <si>
    <t>M-936</t>
  </si>
  <si>
    <t>M-937</t>
  </si>
  <si>
    <t>M-938</t>
  </si>
  <si>
    <t>M-939</t>
  </si>
  <si>
    <t>M-940</t>
  </si>
  <si>
    <t>M-941</t>
  </si>
  <si>
    <t>M-942</t>
  </si>
  <si>
    <t>M-943</t>
  </si>
  <si>
    <t>M-944</t>
  </si>
  <si>
    <t>M-945</t>
  </si>
  <si>
    <t>M-946</t>
  </si>
  <si>
    <t>M-947</t>
  </si>
  <si>
    <t>M-948</t>
  </si>
  <si>
    <t>M-949</t>
  </si>
  <si>
    <t>M-950</t>
  </si>
  <si>
    <t>M-951</t>
  </si>
  <si>
    <t>M-952</t>
  </si>
  <si>
    <t>M-953</t>
  </si>
  <si>
    <t>M-954</t>
  </si>
  <si>
    <t>M-955</t>
  </si>
  <si>
    <t>M-956</t>
  </si>
  <si>
    <t>M-957</t>
  </si>
  <si>
    <t>M-958</t>
  </si>
  <si>
    <t>M-959</t>
  </si>
  <si>
    <t>M-960</t>
  </si>
  <si>
    <t>M-961</t>
  </si>
  <si>
    <t>M-962</t>
  </si>
  <si>
    <t>M-963</t>
  </si>
  <si>
    <t>M-964</t>
  </si>
  <si>
    <t>M-965</t>
  </si>
  <si>
    <t>M-966</t>
  </si>
  <si>
    <t>M-967</t>
  </si>
  <si>
    <t>M-968</t>
  </si>
  <si>
    <t>M-969</t>
  </si>
  <si>
    <t>M-970</t>
  </si>
  <si>
    <t>M-971</t>
  </si>
  <si>
    <t>M-972</t>
  </si>
  <si>
    <t>M-973</t>
  </si>
  <si>
    <t>M-974</t>
  </si>
  <si>
    <t>M-975</t>
  </si>
  <si>
    <t>M-976</t>
  </si>
  <si>
    <t>M-977</t>
  </si>
  <si>
    <t>M-978</t>
  </si>
  <si>
    <t>M-979</t>
  </si>
  <si>
    <t>M-980</t>
  </si>
  <si>
    <t>M-981</t>
  </si>
  <si>
    <t>M-982</t>
  </si>
  <si>
    <t>M-983</t>
  </si>
  <si>
    <t>M-984</t>
  </si>
  <si>
    <t>M-985</t>
  </si>
  <si>
    <t>M-986</t>
  </si>
  <si>
    <t>M-987</t>
  </si>
  <si>
    <t>M-988</t>
  </si>
  <si>
    <t>M-989</t>
  </si>
  <si>
    <t>M-990</t>
  </si>
  <si>
    <t>M-991</t>
  </si>
  <si>
    <t>M-992</t>
  </si>
  <si>
    <t>M-993</t>
  </si>
  <si>
    <t>M-994</t>
  </si>
  <si>
    <t>M-995</t>
  </si>
  <si>
    <t>M-996</t>
  </si>
  <si>
    <t>M-997</t>
  </si>
  <si>
    <t>M-998</t>
  </si>
  <si>
    <t>M-999</t>
  </si>
  <si>
    <t>N° CTTO</t>
  </si>
  <si>
    <t>SI</t>
  </si>
  <si>
    <t>COOPERADO</t>
  </si>
  <si>
    <t>Segundos  Maximos Bloque</t>
  </si>
  <si>
    <t>Segundos x Bloque</t>
  </si>
  <si>
    <t>Segundos en Exceso</t>
  </si>
  <si>
    <t>Selección de Tanda</t>
  </si>
  <si>
    <t>$ Recargo</t>
  </si>
  <si>
    <t>Pauta Libre</t>
  </si>
  <si>
    <t>Ubicación</t>
  </si>
  <si>
    <t>Ubicación Tanda</t>
  </si>
  <si>
    <t>Selección Tanda</t>
  </si>
  <si>
    <t>Primera Tanda</t>
  </si>
  <si>
    <t>Segunda Tanda</t>
  </si>
  <si>
    <t>Tercera Tanda</t>
  </si>
  <si>
    <t>Cuarta Tanda</t>
  </si>
  <si>
    <t>Última Tanda</t>
  </si>
  <si>
    <t>Tarifas Netas por Segundo</t>
  </si>
  <si>
    <t>% Recargo Ubicación</t>
  </si>
  <si>
    <t>% Recargo Selección Tanda</t>
  </si>
  <si>
    <t>No Aplica</t>
  </si>
  <si>
    <t>SEGUNDAJE MAXIMO POR BLOQUE SEGÚN PAQUETE</t>
  </si>
  <si>
    <r>
      <t>Se pueden ajustar los spots por bloques con la restricción que en los bloques O</t>
    </r>
    <r>
      <rPr>
        <b/>
        <sz val="14"/>
        <color theme="1"/>
        <rFont val="Calibri"/>
        <family val="2"/>
        <scheme val="minor"/>
      </rPr>
      <t>bertura</t>
    </r>
    <r>
      <rPr>
        <sz val="14"/>
        <color theme="1"/>
        <rFont val="Calibri"/>
        <family val="2"/>
        <scheme val="minor"/>
      </rPr>
      <t>, T</t>
    </r>
    <r>
      <rPr>
        <b/>
        <sz val="14"/>
        <color theme="1"/>
        <rFont val="Calibri"/>
        <family val="2"/>
        <scheme val="minor"/>
      </rPr>
      <t>eatro B</t>
    </r>
    <r>
      <rPr>
        <sz val="14"/>
        <color theme="1"/>
        <rFont val="Calibri"/>
        <family val="2"/>
        <scheme val="minor"/>
      </rPr>
      <t xml:space="preserve"> y </t>
    </r>
    <r>
      <rPr>
        <b/>
        <sz val="14"/>
        <color theme="1"/>
        <rFont val="Calibri"/>
        <family val="2"/>
        <scheme val="minor"/>
      </rPr>
      <t xml:space="preserve">Cierre Estadio Nacional </t>
    </r>
    <r>
      <rPr>
        <sz val="14"/>
        <color theme="1"/>
        <rFont val="Calibri"/>
        <family val="2"/>
        <scheme val="minor"/>
      </rPr>
      <t>se puede aumentar sólo un spot más y un máximo de dos spots en los otros bloques y se mantenga el valor total de la pauta con un margen de 5 UF.</t>
    </r>
  </si>
  <si>
    <t>Código Megatime</t>
  </si>
  <si>
    <t>Recargo Spot Cooperado</t>
  </si>
  <si>
    <t>Segundaje Spot</t>
  </si>
  <si>
    <t xml:space="preserve">VALOR PAQUETE A TARIFA : </t>
  </si>
  <si>
    <t xml:space="preserve">INVERSION TOTAL A TARIFA : </t>
  </si>
  <si>
    <t xml:space="preserve">DESCUENTO PAUTA PAQUETE : </t>
  </si>
  <si>
    <t xml:space="preserve">INVERSION TOTAL CON DESCUENTO : </t>
  </si>
  <si>
    <t xml:space="preserve">VALOR PAQUETE CON DESCUENTO : </t>
  </si>
  <si>
    <t xml:space="preserve">DIFERENCIA NETA (PAQUETE - REAL): </t>
  </si>
  <si>
    <t xml:space="preserve">TOLERANCIA UF 5 EN PESOS : </t>
  </si>
  <si>
    <t>Valor x Segundo</t>
  </si>
  <si>
    <t>Spots Pauteados Bloque / Tema</t>
  </si>
  <si>
    <t>Segundaje Tema</t>
  </si>
  <si>
    <t>N° Spots Ubicación / Tanda</t>
  </si>
  <si>
    <t xml:space="preserve">INVERSION TOTAL NETA CON RECARGO : </t>
  </si>
  <si>
    <t>Simultáneamente se puede elegir Tanda (con recargo de 30%).</t>
  </si>
  <si>
    <t>COMPLETE LAS COLUMNAS COLOREADAS PARA SELECCIONA SPOTS CON UBICACIÓN PREFERENCIAL Y/O SELECCIÓN DE TANDA (OPCIONES EN LISTA DESPLEGABLE)</t>
  </si>
  <si>
    <t>5.- Las Pautas Paquete fueron creadas en base a spot de 30". En el caso de utilizar un spot de duración diferente a 30", los spots se distribuirán en la misma proporción de las pautas fijas definidas y tendrá una tolerancia de -5 UF para cumplir con el monto de la pauta definida.</t>
  </si>
  <si>
    <t xml:space="preserve">TOTAL RECARGO NETO : </t>
  </si>
  <si>
    <t xml:space="preserve">TOTAL RECARGO NETO UBICACIÓN / TANDA : </t>
  </si>
  <si>
    <t xml:space="preserve">DESCUENTO: </t>
  </si>
  <si>
    <t xml:space="preserve">COMPRA PAUTA </t>
  </si>
  <si>
    <r>
      <rPr>
        <b/>
        <sz val="14"/>
        <rFont val="Calibri"/>
        <family val="2"/>
        <scheme val="minor"/>
      </rPr>
      <t>PRIMERO</t>
    </r>
    <r>
      <rPr>
        <sz val="14"/>
        <rFont val="Calibri"/>
        <family val="2"/>
        <scheme val="minor"/>
      </rPr>
      <t>: Fundación Teletón se compromete en virtud de este contrato a exhibir publicidad en la programación Teletón a emitirse entre las 22:00 horas del día viernes 28 de noviembre 2025 hasta la madrugada del día domingo 30 de noviembre 2025, en los canales de televisión abierta adheridos a esta transmisión.</t>
    </r>
  </si>
  <si>
    <r>
      <rPr>
        <b/>
        <sz val="14"/>
        <rFont val="Calibri"/>
        <family val="2"/>
        <scheme val="minor"/>
      </rPr>
      <t>SEGUNDO</t>
    </r>
    <r>
      <rPr>
        <sz val="14"/>
        <rFont val="Calibri"/>
        <family val="2"/>
        <scheme val="minor"/>
      </rPr>
      <t>: Los canales de televisión abierta adheridos son: TVN, Canal 13, Mega, Chilevisión, La Red y</t>
    </r>
    <r>
      <rPr>
        <sz val="14"/>
        <rFont val="Calibri"/>
        <family val="2"/>
      </rPr>
      <t xml:space="preserve"> TV+, los que transmitirán integramente este evento, salvo por razones de fuerza mayor.</t>
    </r>
  </si>
  <si>
    <r>
      <rPr>
        <b/>
        <sz val="14"/>
        <rFont val="Calibri"/>
        <family val="2"/>
        <scheme val="minor"/>
      </rPr>
      <t>TERCERO</t>
    </r>
    <r>
      <rPr>
        <sz val="14"/>
        <rFont val="Calibri"/>
        <family val="2"/>
        <scheme val="minor"/>
      </rPr>
      <t>: La publicidad contratada deberá ser totalmente exhibida durante la transmisión del evento.</t>
    </r>
  </si>
  <si>
    <r>
      <rPr>
        <b/>
        <sz val="14"/>
        <rFont val="Calibri"/>
        <family val="2"/>
        <scheme val="minor"/>
      </rPr>
      <t>CUARTO</t>
    </r>
    <r>
      <rPr>
        <sz val="14"/>
        <rFont val="Calibri"/>
        <family val="2"/>
        <scheme val="minor"/>
      </rPr>
      <t xml:space="preserve">: Declara EL CLIENTE que el material publicitario que proporcionará a Fundación Teletón le pertenece sin limitaciones de ninguna especie, y en consecuencia se hace responsable personal y directamente ante ésta y frente a terceros que pudieran invocar derechos de cualquier naturaleza sobre dicho material. </t>
    </r>
  </si>
  <si>
    <r>
      <rPr>
        <b/>
        <sz val="14"/>
        <rFont val="Calibri"/>
        <family val="2"/>
        <scheme val="minor"/>
      </rPr>
      <t>QUINTO</t>
    </r>
    <r>
      <rPr>
        <sz val="14"/>
        <rFont val="Calibri"/>
        <family val="2"/>
        <scheme val="minor"/>
      </rPr>
      <t xml:space="preserve">: EL CLIENTE o la agencia de publicidad que lo represente deberán entregar, en la direccion que indique Fundación Teletón, con la debida antelación determinada por ésta, el material publicitario a utilizarse en cada transmisión. Si la exhibición de estos elementos en pantalla excediere el tiempo convenido en la Orden recepcionada, el cliente se obliga a pagar el exceso en los mismos términos que el valor también indicado en la Orden. En estos casos EL CLIENTE acepta, desde ya las modificaciones que Fundación TELETÓN deba efectuar en las respectivas liquidaciones y facturas. </t>
    </r>
  </si>
  <si>
    <r>
      <rPr>
        <b/>
        <sz val="14"/>
        <rFont val="Calibri"/>
        <family val="2"/>
        <scheme val="minor"/>
      </rPr>
      <t>SEXTO</t>
    </r>
    <r>
      <rPr>
        <sz val="14"/>
        <rFont val="Calibri"/>
        <family val="2"/>
        <scheme val="minor"/>
      </rPr>
      <t xml:space="preserve">: Fundación Teletón se reserva el derecho de rechazar total o parcialmente el material publicitario, en cuyo caso deberá EL CLIENTE o su agencia reemplazarlo por otro, cuantas veces sea necesario. </t>
    </r>
  </si>
  <si>
    <r>
      <rPr>
        <b/>
        <sz val="14"/>
        <rFont val="Calibri"/>
        <family val="2"/>
        <scheme val="minor"/>
      </rPr>
      <t>SEPTIMO</t>
    </r>
    <r>
      <rPr>
        <sz val="14"/>
        <rFont val="Calibri"/>
        <family val="2"/>
        <scheme val="minor"/>
      </rPr>
      <t xml:space="preserve">: EL CLIENTE se obliga a que el material publicitario que entregue a Fundación Teletón para su exhibición se ajustará a las normas legales vigentes, especialmente a las aplicables a la televisión. </t>
    </r>
  </si>
  <si>
    <r>
      <rPr>
        <b/>
        <sz val="14"/>
        <rFont val="Calibri"/>
        <family val="2"/>
        <scheme val="minor"/>
      </rPr>
      <t>NOVENO</t>
    </r>
    <r>
      <rPr>
        <sz val="14"/>
        <rFont val="Calibri"/>
        <family val="2"/>
        <scheme val="minor"/>
      </rPr>
      <t>: No hay prioridades establecidas para las marcas, ni se recibirán reservas antes de la firma de los contratos publicitarios con la Fundación Teletón. La exhibición de publicidad se realizará por estricto orden de llegada de las pautas, respaldadas por un contrato previamente firmado con la Fundación, a no ser que se haya solicitado ubicación o tanda específica en la Orden de Publicidad y con su respectivo recargo.</t>
    </r>
  </si>
  <si>
    <r>
      <rPr>
        <b/>
        <sz val="14"/>
        <rFont val="Calibri"/>
        <family val="2"/>
        <scheme val="minor"/>
      </rPr>
      <t>DECIMO</t>
    </r>
    <r>
      <rPr>
        <sz val="14"/>
        <rFont val="Calibri"/>
        <family val="2"/>
        <scheme val="minor"/>
      </rPr>
      <t>: Se aplicarán los siguientes recargos por ubicación solicitada en los cortes comerciales:
Cabeza de Tanda (CA) : 40%
2º lugar de Tanda (SE): 30%
3er lugar de Tanda (TE): 20%
Cierre de Tanda (CI): 30%</t>
    </r>
  </si>
  <si>
    <r>
      <rPr>
        <b/>
        <sz val="14"/>
        <rFont val="Calibri"/>
        <family val="2"/>
        <scheme val="minor"/>
      </rPr>
      <t>UNDECIMO</t>
    </r>
    <r>
      <rPr>
        <sz val="14"/>
        <rFont val="Calibri"/>
        <family val="2"/>
        <scheme val="minor"/>
      </rPr>
      <t>: Se aplicará un recargo de un 30% por elección de tanda en Bloque elegido.</t>
    </r>
  </si>
  <si>
    <r>
      <rPr>
        <b/>
        <sz val="14"/>
        <rFont val="Calibri"/>
        <family val="2"/>
        <scheme val="minor"/>
      </rPr>
      <t>DUODECIMO</t>
    </r>
    <r>
      <rPr>
        <sz val="14"/>
        <rFont val="Calibri"/>
        <family val="2"/>
        <scheme val="minor"/>
      </rPr>
      <t>: La publicidad de dos o más marcas en un mismo spot se considerará como Publicidad Cooperada, lo que tendrá un recargo de un 30%. Estos tipos de spot estarán sujetos a aprobación previa de Fundación Teletón</t>
    </r>
  </si>
  <si>
    <r>
      <rPr>
        <b/>
        <sz val="14"/>
        <rFont val="Calibri"/>
        <family val="2"/>
        <scheme val="minor"/>
      </rPr>
      <t>DECIMO CUARTO</t>
    </r>
    <r>
      <rPr>
        <sz val="14"/>
        <rFont val="Calibri"/>
        <family val="2"/>
        <scheme val="minor"/>
      </rPr>
      <t xml:space="preserve">: Para los efectos legales que puedan derivarse del presente contrato, las partes fijan su domicilio en la ciudad de Santiago. </t>
    </r>
  </si>
  <si>
    <r>
      <rPr>
        <b/>
        <sz val="14"/>
        <rFont val="Calibri"/>
        <family val="2"/>
        <scheme val="minor"/>
      </rPr>
      <t>DECIMO QUINTO</t>
    </r>
    <r>
      <rPr>
        <sz val="14"/>
        <rFont val="Calibri"/>
        <family val="2"/>
        <scheme val="minor"/>
      </rPr>
      <t>: El valor a pagar por el cliente es el siguiente, de acuerdo a la Orden de Publicidad en Tv Abierta para Teletón 2025:</t>
    </r>
  </si>
  <si>
    <t xml:space="preserve">, EN ADELANTE EL CLIENTE,  POR UNA PARTE, Y LA OTRA, FUNDACION TELETON, REPRESENTADA POR ADEMIR DOMIC CÁRDENAS, CÉDULA DE IDENTIDAD N° 12.487.901-9, CON DOMICILIO EN MARIO KREUTZBERGER N° 1531, COMUNA DE SANTIAGO, EN ADELANTE FUNDACION TELETON, SE CONVIENE LO SIGUIENTE: </t>
  </si>
  <si>
    <r>
      <rPr>
        <b/>
        <sz val="14"/>
        <rFont val="Calibri"/>
        <family val="2"/>
        <scheme val="minor"/>
      </rPr>
      <t>OCTAVO</t>
    </r>
    <r>
      <rPr>
        <sz val="14"/>
        <rFont val="Calibri"/>
        <family val="2"/>
        <scheme val="minor"/>
      </rPr>
      <t xml:space="preserve">: Durante el evento referido en la cláusula primera sólo se exhibirá publicidad de los avisadores que hayan firmado contratos con la Fundación Teletón, </t>
    </r>
    <r>
      <rPr>
        <sz val="14"/>
        <rFont val="Calibri"/>
        <family val="2"/>
      </rPr>
      <t xml:space="preserve">enviado la Orden de Compra y especificado los datos de facturación, para estos efectos, quien facturará los espacios publicitarios exhibidos. No se podrá hacer uso de contratos existentes con los distintos canales. La facturación será el </t>
    </r>
    <r>
      <rPr>
        <b/>
        <sz val="14"/>
        <rFont val="Calibri"/>
        <family val="2"/>
      </rPr>
      <t>30 de diciembre de 2025</t>
    </r>
    <r>
      <rPr>
        <sz val="14"/>
        <rFont val="Calibri"/>
        <family val="2"/>
      </rPr>
      <t xml:space="preserve"> y la forma de pago será al contado con fecha </t>
    </r>
    <r>
      <rPr>
        <b/>
        <sz val="14"/>
        <rFont val="Calibri"/>
        <family val="2"/>
      </rPr>
      <t>31 de enero de 2026</t>
    </r>
    <r>
      <rPr>
        <sz val="14"/>
        <rFont val="Calibri"/>
        <family val="2"/>
      </rPr>
      <t>.</t>
    </r>
  </si>
  <si>
    <t>"ESCRIBIR TODO EN MAYÚSCULA"</t>
  </si>
  <si>
    <t>(* obligatorio)</t>
  </si>
  <si>
    <t>MARCAR "X"</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</si>
</sst>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8" formatCode="&quot;$&quot;#,##0.00;[Red]&quot;$&quot;\-#,##0.00"/>
    <numFmt numFmtId="42" formatCode="_ &quot;$&quot;* #,##0_ ;_ &quot;$&quot;* \-#,##0_ ;_ &quot;$&quot;* &quot;-&quot;_ ;_ @_ "/>
    <numFmt numFmtId="41" formatCode="_ * #,##0_ ;_ * \-#,##0_ ;_ * &quot;-&quot;_ ;_ @_ "/>
    <numFmt numFmtId="43" formatCode="_ * #,##0.00_ ;_ * \-#,##0.00_ ;_ * &quot;-&quot;??_ ;_ @_ "/>
    <numFmt numFmtId="164" formatCode="_-&quot;$&quot;\ * #,##0.00_-;\-&quot;$&quot;\ * #,##0.00_-;_-&quot;$&quot;\ * &quot;-&quot;??_-;_-@_-"/>
    <numFmt numFmtId="165" formatCode="#,##0.0"/>
    <numFmt numFmtId="166" formatCode="_-&quot;$&quot;\ * #,##0_-;\-&quot;$&quot;\ * #,##0_-;_-&quot;$&quot;\ * &quot;-&quot;??_-;_-@_-"/>
    <numFmt numFmtId="167" formatCode="0.0"/>
    <numFmt numFmtId="168" formatCode="0.0%"/>
    <numFmt numFmtId="169" formatCode="&quot;$&quot;\ #,##0"/>
    <numFmt numFmtId="170" formatCode="_ &quot;$&quot;* #,##0.00_ ;_ &quot;$&quot;* \-#,##0.00_ ;_ &quot;$&quot;* &quot;-&quot;_ ;_ @_ "/>
    <numFmt numFmtId="171" formatCode="000"/>
    <numFmt numFmtId="172" formatCode="dd\/mm\/yy"/>
    <numFmt numFmtId="173" formatCode="yyyy&quot;年&quot;m&quot;月&quot;d&quot;日&quot;;@"/>
    <numFmt numFmtId="174" formatCode="_ * #,##0_ ;_ * \-#,##0_ ;_ * &quot;-&quot;??_ ;_ @_ "/>
    <numFmt numFmtId="175" formatCode="_ * #,##0.000_ ;_ * \-#,##0.000_ ;_ * &quot;-&quot;_ ;_ @_ "/>
  </numFmts>
  <fonts count="38"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u/>
      <sz val="14"/>
      <color theme="1"/>
      <name val="Calibri"/>
      <family val="2"/>
      <scheme val="minor"/>
    </font>
    <font>
      <b/>
      <sz val="11"/>
      <color theme="1"/>
      <name val="Calibri"/>
      <family val="2"/>
      <scheme val="minor"/>
    </font>
    <font>
      <sz val="10"/>
      <name val="Arial"/>
      <family val="2"/>
    </font>
    <font>
      <sz val="12"/>
      <name val="Arial"/>
      <family val="2"/>
    </font>
    <font>
      <b/>
      <sz val="18"/>
      <name val="Arial"/>
      <family val="2"/>
    </font>
    <font>
      <b/>
      <sz val="12"/>
      <name val="Arial"/>
      <family val="2"/>
    </font>
    <font>
      <sz val="12"/>
      <color theme="1"/>
      <name val="Arial"/>
      <family val="2"/>
    </font>
    <font>
      <sz val="8"/>
      <name val="Calibri"/>
      <family val="2"/>
      <scheme val="minor"/>
    </font>
    <font>
      <sz val="10"/>
      <color rgb="FF000000"/>
      <name val="Calibri"/>
      <family val="2"/>
      <scheme val="minor"/>
    </font>
    <font>
      <b/>
      <sz val="14"/>
      <color theme="1"/>
      <name val="Calibri"/>
      <family val="2"/>
      <scheme val="minor"/>
    </font>
    <font>
      <sz val="12"/>
      <name val="Calibri"/>
      <family val="2"/>
      <scheme val="minor"/>
    </font>
    <font>
      <b/>
      <sz val="14"/>
      <name val="Arial"/>
      <family val="2"/>
    </font>
    <font>
      <b/>
      <sz val="12"/>
      <name val="Calibri"/>
      <family val="2"/>
      <scheme val="minor"/>
    </font>
    <font>
      <b/>
      <sz val="14"/>
      <name val="Calibri"/>
      <family val="2"/>
      <scheme val="minor"/>
    </font>
    <font>
      <b/>
      <sz val="12"/>
      <color theme="1"/>
      <name val="Calibri"/>
      <family val="2"/>
      <scheme val="minor"/>
    </font>
    <font>
      <b/>
      <sz val="12"/>
      <color rgb="FFFF0000"/>
      <name val="Calibri"/>
      <family val="2"/>
      <scheme val="minor"/>
    </font>
    <font>
      <i/>
      <sz val="12"/>
      <name val="Calibri"/>
      <family val="2"/>
      <scheme val="minor"/>
    </font>
    <font>
      <sz val="12"/>
      <color indexed="9"/>
      <name val="Calibri"/>
      <family val="2"/>
      <scheme val="minor"/>
    </font>
    <font>
      <b/>
      <sz val="12"/>
      <color theme="0"/>
      <name val="Calibri"/>
      <family val="2"/>
      <scheme val="minor"/>
    </font>
    <font>
      <sz val="12"/>
      <color theme="1"/>
      <name val="Calibri"/>
      <family val="2"/>
      <scheme val="minor"/>
    </font>
    <font>
      <i/>
      <sz val="11"/>
      <name val="Calibri"/>
      <family val="2"/>
      <scheme val="minor"/>
    </font>
    <font>
      <b/>
      <sz val="14"/>
      <color rgb="FFFF0000"/>
      <name val="Calibri"/>
      <family val="2"/>
      <scheme val="minor"/>
    </font>
    <font>
      <sz val="12"/>
      <color theme="0"/>
      <name val="Calibri"/>
      <family val="2"/>
      <scheme val="minor"/>
    </font>
    <font>
      <b/>
      <sz val="12"/>
      <color theme="3"/>
      <name val="Calibri"/>
      <family val="2"/>
      <scheme val="minor"/>
    </font>
    <font>
      <b/>
      <sz val="16"/>
      <name val="Calibri"/>
      <family val="2"/>
      <scheme val="minor"/>
    </font>
    <font>
      <b/>
      <sz val="10"/>
      <name val="Calibri"/>
      <family val="2"/>
      <scheme val="minor"/>
    </font>
    <font>
      <b/>
      <sz val="10"/>
      <color theme="0"/>
      <name val="Calibri"/>
      <family val="2"/>
      <scheme val="minor"/>
    </font>
    <font>
      <sz val="10"/>
      <name val="Trebuchet MS"/>
      <family val="2"/>
    </font>
    <font>
      <b/>
      <sz val="12"/>
      <color rgb="FF0070C0"/>
      <name val="Calibri"/>
      <family val="2"/>
      <scheme val="minor"/>
    </font>
    <font>
      <sz val="14"/>
      <color theme="1"/>
      <name val="Calibri"/>
      <family val="2"/>
      <scheme val="minor"/>
    </font>
    <font>
      <sz val="14"/>
      <name val="Calibri"/>
      <family val="2"/>
      <scheme val="minor"/>
    </font>
    <font>
      <sz val="14"/>
      <name val="Calibri"/>
      <family val="2"/>
    </font>
    <font>
      <b/>
      <sz val="14"/>
      <name val="Calibri"/>
      <family val="2"/>
    </font>
    <font>
      <b/>
      <i/>
      <sz val="12"/>
      <color rgb="FFFF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7" tint="0.79998168889431442"/>
        <bgColor indexed="65"/>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bgColor indexed="64"/>
      </patternFill>
    </fill>
    <fill>
      <patternFill patternType="solid">
        <fgColor rgb="FFFF0000"/>
        <bgColor indexed="64"/>
      </patternFill>
    </fill>
    <fill>
      <patternFill patternType="solid">
        <fgColor theme="4" tint="0.79998168889431442"/>
        <bgColor auto="1"/>
      </patternFill>
    </fill>
    <fill>
      <patternFill patternType="solid">
        <fgColor theme="9"/>
        <bgColor indexed="64"/>
      </patternFill>
    </fill>
    <fill>
      <patternFill patternType="solid">
        <fgColor theme="3" tint="0.79998168889431442"/>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style="medium">
        <color theme="1"/>
      </left>
      <right/>
      <top style="medium">
        <color theme="1"/>
      </top>
      <bottom style="hair">
        <color theme="0" tint="-0.499984740745262"/>
      </bottom>
      <diagonal/>
    </border>
    <border>
      <left/>
      <right/>
      <top style="medium">
        <color theme="1"/>
      </top>
      <bottom style="hair">
        <color theme="0" tint="-0.499984740745262"/>
      </bottom>
      <diagonal/>
    </border>
    <border>
      <left/>
      <right style="medium">
        <color indexed="64"/>
      </right>
      <top style="medium">
        <color theme="1"/>
      </top>
      <bottom style="hair">
        <color theme="0" tint="-0.499984740745262"/>
      </bottom>
      <diagonal/>
    </border>
    <border>
      <left style="medium">
        <color indexed="64"/>
      </left>
      <right/>
      <top style="hair">
        <color indexed="64"/>
      </top>
      <bottom style="hair">
        <color indexed="64"/>
      </bottom>
      <diagonal/>
    </border>
    <border>
      <left style="medium">
        <color theme="1"/>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medium">
        <color indexed="64"/>
      </right>
      <top style="hair">
        <color theme="0" tint="-0.499984740745262"/>
      </top>
      <bottom style="hair">
        <color theme="0" tint="-0.499984740745262"/>
      </bottom>
      <diagonal/>
    </border>
    <border>
      <left style="medium">
        <color indexed="64"/>
      </left>
      <right/>
      <top style="hair">
        <color indexed="64"/>
      </top>
      <bottom style="medium">
        <color indexed="64"/>
      </bottom>
      <diagonal/>
    </border>
    <border>
      <left style="medium">
        <color theme="1"/>
      </left>
      <right/>
      <top style="hair">
        <color theme="0" tint="-0.499984740745262"/>
      </top>
      <bottom style="medium">
        <color theme="1"/>
      </bottom>
      <diagonal/>
    </border>
    <border>
      <left/>
      <right/>
      <top style="hair">
        <color theme="0" tint="-0.499984740745262"/>
      </top>
      <bottom style="medium">
        <color theme="1"/>
      </bottom>
      <diagonal/>
    </border>
    <border>
      <left/>
      <right style="medium">
        <color indexed="64"/>
      </right>
      <top style="hair">
        <color theme="0" tint="-0.499984740745262"/>
      </top>
      <bottom style="medium">
        <color theme="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right/>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bottom/>
      <diagonal/>
    </border>
    <border>
      <left style="medium">
        <color indexed="64"/>
      </left>
      <right style="medium">
        <color indexed="64"/>
      </right>
      <top/>
      <bottom style="hair">
        <color indexed="64"/>
      </bottom>
      <diagonal/>
    </border>
    <border>
      <left/>
      <right style="medium">
        <color indexed="64"/>
      </right>
      <top/>
      <bottom/>
      <diagonal/>
    </border>
    <border>
      <left style="medium">
        <color theme="7" tint="-0.499984740745262"/>
      </left>
      <right style="medium">
        <color theme="7" tint="-0.499984740745262"/>
      </right>
      <top style="medium">
        <color theme="7" tint="-0.499984740745262"/>
      </top>
      <bottom style="medium">
        <color theme="7" tint="-0.499984740745262"/>
      </bottom>
      <diagonal/>
    </border>
    <border>
      <left style="medium">
        <color theme="7" tint="-0.24994659260841701"/>
      </left>
      <right/>
      <top style="medium">
        <color theme="7" tint="-0.24994659260841701"/>
      </top>
      <bottom/>
      <diagonal/>
    </border>
    <border>
      <left/>
      <right/>
      <top style="medium">
        <color theme="7" tint="-0.24994659260841701"/>
      </top>
      <bottom/>
      <diagonal/>
    </border>
    <border>
      <left/>
      <right style="medium">
        <color theme="7" tint="-0.24994659260841701"/>
      </right>
      <top style="medium">
        <color theme="7" tint="-0.24994659260841701"/>
      </top>
      <bottom/>
      <diagonal/>
    </border>
    <border>
      <left style="medium">
        <color theme="7" tint="-0.24994659260841701"/>
      </left>
      <right/>
      <top/>
      <bottom style="thin">
        <color indexed="64"/>
      </bottom>
      <diagonal/>
    </border>
    <border>
      <left/>
      <right/>
      <top/>
      <bottom style="thin">
        <color indexed="64"/>
      </bottom>
      <diagonal/>
    </border>
    <border>
      <left/>
      <right style="medium">
        <color theme="7" tint="-0.24994659260841701"/>
      </right>
      <top/>
      <bottom style="thin">
        <color indexed="64"/>
      </bottom>
      <diagonal/>
    </border>
    <border>
      <left style="medium">
        <color theme="7" tint="-0.24994659260841701"/>
      </left>
      <right/>
      <top style="thin">
        <color indexed="64"/>
      </top>
      <bottom style="thin">
        <color indexed="64"/>
      </bottom>
      <diagonal/>
    </border>
    <border>
      <left/>
      <right style="medium">
        <color theme="7" tint="-0.24994659260841701"/>
      </right>
      <top style="thin">
        <color indexed="64"/>
      </top>
      <bottom style="thin">
        <color indexed="64"/>
      </bottom>
      <diagonal/>
    </border>
    <border>
      <left style="medium">
        <color theme="7" tint="-0.24994659260841701"/>
      </left>
      <right/>
      <top/>
      <bottom style="medium">
        <color theme="7" tint="-0.24994659260841701"/>
      </bottom>
      <diagonal/>
    </border>
    <border>
      <left/>
      <right/>
      <top/>
      <bottom style="medium">
        <color theme="7" tint="-0.24994659260841701"/>
      </bottom>
      <diagonal/>
    </border>
    <border>
      <left/>
      <right style="medium">
        <color theme="7" tint="-0.24994659260841701"/>
      </right>
      <top/>
      <bottom style="medium">
        <color theme="7" tint="-0.24994659260841701"/>
      </bottom>
      <diagonal/>
    </border>
    <border>
      <left style="medium">
        <color theme="7" tint="-0.24994659260841701"/>
      </left>
      <right/>
      <top/>
      <bottom style="hair">
        <color theme="7" tint="-0.24994659260841701"/>
      </bottom>
      <diagonal/>
    </border>
    <border>
      <left/>
      <right/>
      <top/>
      <bottom style="hair">
        <color theme="7" tint="-0.24994659260841701"/>
      </bottom>
      <diagonal/>
    </border>
    <border>
      <left/>
      <right style="medium">
        <color theme="7" tint="-0.24994659260841701"/>
      </right>
      <top/>
      <bottom style="hair">
        <color theme="7" tint="-0.24994659260841701"/>
      </bottom>
      <diagonal/>
    </border>
    <border>
      <left style="medium">
        <color theme="7" tint="-0.499984740745262"/>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top/>
      <bottom/>
      <diagonal/>
    </border>
    <border>
      <left/>
      <right style="medium">
        <color theme="7" tint="-0.499984740745262"/>
      </right>
      <top/>
      <bottom/>
      <diagonal/>
    </border>
    <border>
      <left style="medium">
        <color theme="7" tint="-0.499984740745262"/>
      </left>
      <right/>
      <top/>
      <bottom style="medium">
        <color theme="7" tint="-0.499984740745262"/>
      </bottom>
      <diagonal/>
    </border>
    <border>
      <left/>
      <right/>
      <top/>
      <bottom style="medium">
        <color theme="7" tint="-0.499984740745262"/>
      </bottom>
      <diagonal/>
    </border>
    <border>
      <left/>
      <right style="medium">
        <color theme="7" tint="-0.499984740745262"/>
      </right>
      <top/>
      <bottom style="medium">
        <color theme="7" tint="-0.499984740745262"/>
      </bottom>
      <diagonal/>
    </border>
    <border>
      <left style="medium">
        <color indexed="64"/>
      </left>
      <right style="medium">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ashed">
        <color theme="0" tint="-0.24994659260841701"/>
      </bottom>
      <diagonal/>
    </border>
    <border>
      <left style="medium">
        <color indexed="64"/>
      </left>
      <right style="medium">
        <color indexed="64"/>
      </right>
      <top style="dashed">
        <color theme="0" tint="-0.24994659260841701"/>
      </top>
      <bottom style="dashed">
        <color theme="0" tint="-0.24994659260841701"/>
      </bottom>
      <diagonal/>
    </border>
    <border>
      <left style="medium">
        <color indexed="64"/>
      </left>
      <right style="medium">
        <color indexed="64"/>
      </right>
      <top style="dashed">
        <color theme="0" tint="-0.24994659260841701"/>
      </top>
      <bottom style="medium">
        <color indexed="64"/>
      </bottom>
      <diagonal/>
    </border>
    <border>
      <left style="medium">
        <color indexed="64"/>
      </left>
      <right/>
      <top style="medium">
        <color indexed="64"/>
      </top>
      <bottom style="dashed">
        <color theme="0" tint="-0.24994659260841701"/>
      </bottom>
      <diagonal/>
    </border>
    <border>
      <left/>
      <right/>
      <top style="medium">
        <color indexed="64"/>
      </top>
      <bottom style="dashed">
        <color theme="0" tint="-0.24994659260841701"/>
      </bottom>
      <diagonal/>
    </border>
    <border>
      <left/>
      <right style="medium">
        <color indexed="64"/>
      </right>
      <top style="medium">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right style="medium">
        <color indexed="64"/>
      </right>
      <top style="dashed">
        <color theme="0" tint="-0.24994659260841701"/>
      </top>
      <bottom style="dashed">
        <color theme="0" tint="-0.24994659260841701"/>
      </bottom>
      <diagonal/>
    </border>
    <border>
      <left style="medium">
        <color indexed="64"/>
      </left>
      <right/>
      <top style="dashed">
        <color theme="0" tint="-0.24994659260841701"/>
      </top>
      <bottom style="medium">
        <color indexed="64"/>
      </bottom>
      <diagonal/>
    </border>
    <border>
      <left/>
      <right/>
      <top style="dashed">
        <color theme="0" tint="-0.24994659260841701"/>
      </top>
      <bottom style="medium">
        <color indexed="64"/>
      </bottom>
      <diagonal/>
    </border>
    <border>
      <left/>
      <right style="medium">
        <color indexed="64"/>
      </right>
      <top style="dashed">
        <color theme="0" tint="-0.24994659260841701"/>
      </top>
      <bottom style="medium">
        <color indexed="64"/>
      </bottom>
      <diagonal/>
    </border>
  </borders>
  <cellStyleXfs count="9">
    <xf numFmtId="0" fontId="0" fillId="0" borderId="0"/>
    <xf numFmtId="164"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0" fontId="6" fillId="0" borderId="0"/>
    <xf numFmtId="0" fontId="12" fillId="0" borderId="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28">
    <xf numFmtId="0" fontId="0" fillId="0" borderId="0" xfId="0"/>
    <xf numFmtId="0" fontId="2" fillId="0" borderId="0" xfId="0" applyFont="1"/>
    <xf numFmtId="165" fontId="2" fillId="0" borderId="0" xfId="0" applyNumberFormat="1" applyFont="1"/>
    <xf numFmtId="0" fontId="3" fillId="0" borderId="0" xfId="0" applyFont="1"/>
    <xf numFmtId="0" fontId="4" fillId="0" borderId="0" xfId="0" applyFont="1"/>
    <xf numFmtId="0" fontId="0" fillId="0" borderId="0" xfId="0" applyAlignment="1">
      <alignment horizontal="center"/>
    </xf>
    <xf numFmtId="42" fontId="2" fillId="0" borderId="0" xfId="3" applyFont="1"/>
    <xf numFmtId="10" fontId="2" fillId="0" borderId="0" xfId="2" applyNumberFormat="1" applyFont="1"/>
    <xf numFmtId="167" fontId="0" fillId="0" borderId="0" xfId="0" applyNumberFormat="1"/>
    <xf numFmtId="0" fontId="2" fillId="0" borderId="0" xfId="0" applyFont="1" applyAlignment="1">
      <alignment horizontal="center"/>
    </xf>
    <xf numFmtId="42" fontId="2" fillId="0" borderId="0" xfId="3" applyFont="1" applyAlignment="1">
      <alignment horizontal="center"/>
    </xf>
    <xf numFmtId="41" fontId="0" fillId="0" borderId="0" xfId="6" applyFont="1"/>
    <xf numFmtId="168" fontId="0" fillId="0" borderId="0" xfId="2" applyNumberFormat="1" applyFont="1"/>
    <xf numFmtId="0" fontId="0" fillId="0" borderId="1" xfId="0" applyBorder="1" applyAlignment="1">
      <alignment horizontal="center" vertical="center"/>
    </xf>
    <xf numFmtId="0" fontId="0" fillId="4" borderId="1" xfId="0" applyFill="1" applyBorder="1"/>
    <xf numFmtId="41" fontId="2" fillId="0" borderId="1" xfId="6" applyFont="1" applyBorder="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5" fillId="0" borderId="1" xfId="0" applyFont="1" applyBorder="1" applyAlignment="1">
      <alignment horizontal="center" vertical="center"/>
    </xf>
    <xf numFmtId="0" fontId="2" fillId="0" borderId="2" xfId="0" applyFont="1" applyBorder="1" applyAlignment="1">
      <alignment horizontal="center"/>
    </xf>
    <xf numFmtId="0" fontId="2" fillId="0" borderId="2" xfId="0" applyFont="1" applyBorder="1"/>
    <xf numFmtId="41" fontId="2" fillId="0" borderId="2" xfId="6" applyFont="1" applyBorder="1"/>
    <xf numFmtId="165" fontId="2" fillId="0" borderId="2" xfId="0" applyNumberFormat="1" applyFont="1" applyBorder="1"/>
    <xf numFmtId="0" fontId="2" fillId="0" borderId="4" xfId="0" applyFont="1" applyBorder="1" applyAlignment="1">
      <alignment horizontal="center"/>
    </xf>
    <xf numFmtId="0" fontId="2" fillId="0" borderId="4" xfId="0" applyFont="1" applyBorder="1"/>
    <xf numFmtId="41" fontId="2" fillId="0" borderId="4" xfId="6" applyFont="1" applyBorder="1"/>
    <xf numFmtId="165" fontId="2" fillId="0" borderId="4" xfId="0" applyNumberFormat="1" applyFont="1" applyBorder="1"/>
    <xf numFmtId="20" fontId="2" fillId="0" borderId="4" xfId="0" applyNumberFormat="1" applyFont="1" applyBorder="1"/>
    <xf numFmtId="0" fontId="2" fillId="0" borderId="3" xfId="0" applyFont="1" applyBorder="1" applyAlignment="1">
      <alignment horizontal="center"/>
    </xf>
    <xf numFmtId="0" fontId="2" fillId="0" borderId="3" xfId="0" applyFont="1" applyBorder="1"/>
    <xf numFmtId="41" fontId="2" fillId="0" borderId="3" xfId="6" applyFont="1" applyBorder="1"/>
    <xf numFmtId="165" fontId="2" fillId="0" borderId="3" xfId="0" applyNumberFormat="1" applyFont="1" applyBorder="1"/>
    <xf numFmtId="0" fontId="13" fillId="0" borderId="0" xfId="0" applyFont="1"/>
    <xf numFmtId="0" fontId="5" fillId="0" borderId="0" xfId="0" applyFont="1"/>
    <xf numFmtId="41" fontId="2" fillId="0" borderId="0" xfId="6" applyFont="1"/>
    <xf numFmtId="0" fontId="3" fillId="0" borderId="1" xfId="0" applyFont="1" applyBorder="1"/>
    <xf numFmtId="0" fontId="0" fillId="0" borderId="0" xfId="0" applyBorder="1"/>
    <xf numFmtId="3" fontId="2" fillId="0" borderId="2" xfId="0" applyNumberFormat="1" applyFont="1" applyBorder="1"/>
    <xf numFmtId="3" fontId="2" fillId="0" borderId="4" xfId="0" applyNumberFormat="1" applyFont="1" applyBorder="1"/>
    <xf numFmtId="3" fontId="2" fillId="0" borderId="3" xfId="0" applyNumberFormat="1" applyFont="1" applyBorder="1"/>
    <xf numFmtId="0" fontId="3" fillId="0" borderId="1" xfId="0" applyFont="1" applyBorder="1" applyAlignment="1">
      <alignment horizontal="center"/>
    </xf>
    <xf numFmtId="0" fontId="0" fillId="3" borderId="0" xfId="0" applyFill="1"/>
    <xf numFmtId="166" fontId="2" fillId="0" borderId="1" xfId="1" applyNumberFormat="1" applyFont="1" applyBorder="1"/>
    <xf numFmtId="0" fontId="3" fillId="3" borderId="1" xfId="0" applyFont="1" applyFill="1" applyBorder="1" applyAlignment="1">
      <alignment horizontal="center" vertical="center" wrapText="1"/>
    </xf>
    <xf numFmtId="0" fontId="2" fillId="0" borderId="2" xfId="0" applyFont="1" applyFill="1" applyBorder="1" applyAlignment="1">
      <alignment horizont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3" fillId="5" borderId="1" xfId="0" applyFont="1" applyFill="1" applyBorder="1"/>
    <xf numFmtId="168" fontId="3" fillId="5" borderId="1" xfId="0" applyNumberFormat="1" applyFont="1" applyFill="1" applyBorder="1"/>
    <xf numFmtId="0" fontId="5" fillId="3" borderId="0" xfId="0" applyFont="1" applyFill="1"/>
    <xf numFmtId="0" fontId="5" fillId="0" borderId="1" xfId="0" applyFont="1" applyBorder="1" applyAlignment="1">
      <alignment horizontal="center" vertical="center" wrapText="1"/>
    </xf>
    <xf numFmtId="0" fontId="0" fillId="3" borderId="1" xfId="0" applyFill="1" applyBorder="1"/>
    <xf numFmtId="0" fontId="8" fillId="0" borderId="0" xfId="4" applyFont="1" applyAlignment="1"/>
    <xf numFmtId="0" fontId="7" fillId="0" borderId="0" xfId="4" applyFont="1" applyAlignment="1"/>
    <xf numFmtId="0" fontId="9" fillId="2" borderId="0" xfId="4" applyFont="1" applyFill="1" applyAlignment="1">
      <alignment horizontal="left"/>
    </xf>
    <xf numFmtId="0" fontId="7" fillId="2" borderId="0" xfId="4" applyFont="1" applyFill="1" applyAlignment="1">
      <alignment horizontal="left"/>
    </xf>
    <xf numFmtId="0" fontId="7" fillId="2" borderId="0" xfId="4" applyFont="1" applyFill="1" applyAlignment="1"/>
    <xf numFmtId="0" fontId="7" fillId="3" borderId="0" xfId="4" applyFont="1" applyFill="1" applyAlignment="1"/>
    <xf numFmtId="0" fontId="7" fillId="3" borderId="0" xfId="0" applyFont="1" applyFill="1" applyAlignment="1"/>
    <xf numFmtId="0" fontId="7" fillId="0" borderId="0" xfId="0" applyFont="1" applyAlignment="1"/>
    <xf numFmtId="0" fontId="7" fillId="3" borderId="0" xfId="0" applyFont="1" applyFill="1" applyAlignment="1">
      <alignment horizontal="left"/>
    </xf>
    <xf numFmtId="0" fontId="10" fillId="0" borderId="0" xfId="0" applyFont="1" applyAlignment="1"/>
    <xf numFmtId="0" fontId="0" fillId="0" borderId="0" xfId="0" applyAlignment="1"/>
    <xf numFmtId="0" fontId="14" fillId="0" borderId="0" xfId="0" applyFont="1" applyAlignment="1">
      <alignment horizontal="center"/>
    </xf>
    <xf numFmtId="0" fontId="14" fillId="0" borderId="0" xfId="0" applyFont="1"/>
    <xf numFmtId="0" fontId="15" fillId="0" borderId="0" xfId="0" applyFont="1"/>
    <xf numFmtId="0" fontId="16" fillId="0" borderId="0" xfId="0" applyFont="1" applyAlignment="1">
      <alignment horizontal="center"/>
    </xf>
    <xf numFmtId="0" fontId="16" fillId="0" borderId="0" xfId="0" applyFont="1" applyAlignment="1">
      <alignment horizontal="left"/>
    </xf>
    <xf numFmtId="14" fontId="16" fillId="0" borderId="0" xfId="0" applyNumberFormat="1" applyFont="1"/>
    <xf numFmtId="0" fontId="14" fillId="0" borderId="0" xfId="0" applyFont="1" applyProtection="1">
      <protection locked="0"/>
    </xf>
    <xf numFmtId="14" fontId="14" fillId="0" borderId="0" xfId="0" applyNumberFormat="1" applyFont="1"/>
    <xf numFmtId="0" fontId="17" fillId="0" borderId="0" xfId="0" applyFont="1" applyProtection="1">
      <protection locked="0"/>
    </xf>
    <xf numFmtId="0" fontId="16" fillId="0" borderId="0" xfId="0" applyFont="1"/>
    <xf numFmtId="0" fontId="18" fillId="8" borderId="1" xfId="0" applyFont="1" applyFill="1" applyBorder="1" applyAlignment="1">
      <alignment horizontal="center" vertical="center" wrapText="1"/>
    </xf>
    <xf numFmtId="3" fontId="14" fillId="0" borderId="0" xfId="0" applyNumberFormat="1" applyFont="1"/>
    <xf numFmtId="1" fontId="18" fillId="0" borderId="1" xfId="0" applyNumberFormat="1" applyFont="1" applyBorder="1" applyAlignment="1" applyProtection="1">
      <alignment horizontal="center"/>
      <protection locked="0"/>
    </xf>
    <xf numFmtId="0" fontId="20" fillId="0" borderId="0" xfId="0" applyFont="1" applyAlignment="1">
      <alignment horizontal="left"/>
    </xf>
    <xf numFmtId="1" fontId="21" fillId="0" borderId="0" xfId="0" applyNumberFormat="1" applyFont="1" applyAlignment="1">
      <alignment horizontal="center"/>
    </xf>
    <xf numFmtId="0" fontId="21" fillId="0" borderId="0" xfId="0" applyFont="1" applyAlignment="1">
      <alignment horizontal="center"/>
    </xf>
    <xf numFmtId="0" fontId="17" fillId="0" borderId="0" xfId="0" applyFont="1"/>
    <xf numFmtId="1" fontId="14" fillId="0" borderId="0" xfId="0" applyNumberFormat="1" applyFont="1" applyAlignment="1">
      <alignment horizontal="center"/>
    </xf>
    <xf numFmtId="0" fontId="16" fillId="8" borderId="10" xfId="0" applyFont="1" applyFill="1" applyBorder="1" applyAlignment="1">
      <alignment horizontal="center" vertical="center" wrapText="1"/>
    </xf>
    <xf numFmtId="0" fontId="22" fillId="9" borderId="15" xfId="0" applyFont="1" applyFill="1" applyBorder="1" applyAlignment="1">
      <alignment horizontal="center" vertical="center" wrapText="1"/>
    </xf>
    <xf numFmtId="0" fontId="14" fillId="0" borderId="16" xfId="0" applyFont="1" applyBorder="1" applyAlignment="1">
      <alignment horizontal="center" vertical="center"/>
    </xf>
    <xf numFmtId="0" fontId="14" fillId="0" borderId="16" xfId="0" applyFont="1" applyBorder="1" applyAlignment="1">
      <alignment horizontal="center"/>
    </xf>
    <xf numFmtId="0" fontId="14" fillId="0" borderId="20" xfId="0" applyFont="1" applyBorder="1" applyAlignment="1">
      <alignment horizontal="center" vertical="center"/>
    </xf>
    <xf numFmtId="0" fontId="14" fillId="0" borderId="20" xfId="0" applyFont="1" applyBorder="1" applyAlignment="1">
      <alignment horizontal="center"/>
    </xf>
    <xf numFmtId="0" fontId="19" fillId="0" borderId="0" xfId="0" applyFont="1"/>
    <xf numFmtId="0" fontId="14" fillId="0" borderId="24" xfId="0" applyFont="1" applyBorder="1" applyAlignment="1">
      <alignment horizontal="center" vertical="center"/>
    </xf>
    <xf numFmtId="0" fontId="14" fillId="0" borderId="24" xfId="0" applyFont="1" applyBorder="1" applyAlignment="1">
      <alignment horizontal="center"/>
    </xf>
    <xf numFmtId="0" fontId="14" fillId="0" borderId="0" xfId="0" applyFont="1" applyAlignment="1">
      <alignment horizontal="center" vertical="center"/>
    </xf>
    <xf numFmtId="0" fontId="16" fillId="0" borderId="15" xfId="0" applyFont="1" applyBorder="1" applyAlignment="1">
      <alignment horizontal="center"/>
    </xf>
    <xf numFmtId="0" fontId="24" fillId="0" borderId="0" xfId="0" applyFont="1"/>
    <xf numFmtId="0" fontId="14" fillId="0" borderId="0" xfId="0" applyFont="1" applyAlignment="1">
      <alignment horizontal="right"/>
    </xf>
    <xf numFmtId="41" fontId="14" fillId="0" borderId="0" xfId="6" applyFont="1"/>
    <xf numFmtId="0" fontId="16" fillId="0" borderId="0" xfId="0" applyFont="1" applyAlignment="1">
      <alignment horizontal="right"/>
    </xf>
    <xf numFmtId="3" fontId="26" fillId="0" borderId="0" xfId="0" applyNumberFormat="1" applyFont="1"/>
    <xf numFmtId="3" fontId="17" fillId="0" borderId="0" xfId="0" applyNumberFormat="1" applyFont="1" applyAlignment="1">
      <alignment horizontal="center"/>
    </xf>
    <xf numFmtId="0" fontId="16" fillId="8" borderId="5" xfId="0" applyFont="1" applyFill="1" applyBorder="1" applyAlignment="1">
      <alignment horizontal="center" vertical="center" wrapText="1"/>
    </xf>
    <xf numFmtId="166" fontId="14" fillId="0" borderId="0" xfId="1" quotePrefix="1" applyNumberFormat="1" applyFont="1"/>
    <xf numFmtId="0" fontId="14" fillId="0" borderId="29" xfId="0" applyFont="1" applyBorder="1" applyAlignment="1">
      <alignment horizontal="center"/>
    </xf>
    <xf numFmtId="0" fontId="14" fillId="0" borderId="12" xfId="0" applyFont="1" applyBorder="1" applyAlignment="1">
      <alignment horizontal="center"/>
    </xf>
    <xf numFmtId="0" fontId="30" fillId="10" borderId="1" xfId="0" applyFont="1" applyFill="1" applyBorder="1" applyAlignment="1">
      <alignment horizontal="center" wrapText="1"/>
    </xf>
    <xf numFmtId="0" fontId="29" fillId="4" borderId="1" xfId="0" applyFont="1" applyFill="1" applyBorder="1"/>
    <xf numFmtId="170" fontId="29" fillId="4" borderId="1" xfId="3" applyNumberFormat="1" applyFont="1" applyFill="1" applyBorder="1"/>
    <xf numFmtId="0" fontId="14" fillId="3" borderId="0" xfId="0" applyFont="1" applyFill="1"/>
    <xf numFmtId="0" fontId="14" fillId="3" borderId="0" xfId="0" applyFont="1" applyFill="1" applyAlignment="1">
      <alignment horizontal="center"/>
    </xf>
    <xf numFmtId="0" fontId="14" fillId="2" borderId="0" xfId="0" applyFont="1" applyFill="1" applyProtection="1">
      <protection locked="0"/>
    </xf>
    <xf numFmtId="14" fontId="14" fillId="2" borderId="0" xfId="0" applyNumberFormat="1" applyFont="1" applyFill="1" applyProtection="1">
      <protection locked="0"/>
    </xf>
    <xf numFmtId="0" fontId="16" fillId="2" borderId="0" xfId="0" applyFont="1" applyFill="1" applyAlignment="1" applyProtection="1">
      <alignment horizontal="right"/>
      <protection locked="0"/>
    </xf>
    <xf numFmtId="0" fontId="14" fillId="2" borderId="0" xfId="0" applyFont="1" applyFill="1" applyAlignment="1" applyProtection="1">
      <alignment horizontal="left"/>
      <protection locked="0"/>
    </xf>
    <xf numFmtId="0" fontId="15" fillId="3" borderId="0" xfId="0" applyFont="1" applyFill="1" applyAlignment="1">
      <alignment vertical="top"/>
    </xf>
    <xf numFmtId="0" fontId="16" fillId="2" borderId="0" xfId="0" applyFont="1" applyFill="1" applyAlignment="1" applyProtection="1">
      <alignment horizontal="right" vertical="center"/>
      <protection locked="0"/>
    </xf>
    <xf numFmtId="171" fontId="28" fillId="6" borderId="36" xfId="0" applyNumberFormat="1" applyFont="1" applyFill="1" applyBorder="1" applyAlignment="1">
      <alignment horizontal="center" vertical="center"/>
    </xf>
    <xf numFmtId="0" fontId="14" fillId="8" borderId="37" xfId="0" applyFont="1" applyFill="1" applyBorder="1"/>
    <xf numFmtId="169" fontId="16" fillId="8" borderId="38" xfId="0" applyNumberFormat="1" applyFont="1" applyFill="1" applyBorder="1" applyAlignment="1">
      <alignment horizontal="right"/>
    </xf>
    <xf numFmtId="0" fontId="14" fillId="8" borderId="40" xfId="0" applyFont="1" applyFill="1" applyBorder="1"/>
    <xf numFmtId="169" fontId="16" fillId="8" borderId="41" xfId="0" applyNumberFormat="1" applyFont="1" applyFill="1" applyBorder="1" applyAlignment="1">
      <alignment horizontal="right"/>
    </xf>
    <xf numFmtId="0" fontId="14" fillId="8" borderId="43" xfId="0" applyFont="1" applyFill="1" applyBorder="1"/>
    <xf numFmtId="169" fontId="16" fillId="8" borderId="9" xfId="0" applyNumberFormat="1" applyFont="1" applyFill="1" applyBorder="1" applyAlignment="1">
      <alignment horizontal="right"/>
    </xf>
    <xf numFmtId="0" fontId="14" fillId="8" borderId="45" xfId="0" applyFont="1" applyFill="1" applyBorder="1" applyProtection="1">
      <protection locked="0"/>
    </xf>
    <xf numFmtId="169" fontId="16" fillId="8" borderId="46" xfId="0" applyNumberFormat="1" applyFont="1" applyFill="1" applyBorder="1" applyProtection="1">
      <protection locked="0"/>
    </xf>
    <xf numFmtId="0" fontId="19" fillId="2" borderId="0" xfId="0" applyFont="1" applyFill="1"/>
    <xf numFmtId="0" fontId="16" fillId="8" borderId="37" xfId="0" applyFont="1" applyFill="1" applyBorder="1" applyProtection="1">
      <protection locked="0"/>
    </xf>
    <xf numFmtId="169" fontId="16" fillId="8" borderId="38" xfId="0" applyNumberFormat="1" applyFont="1" applyFill="1" applyBorder="1" applyProtection="1">
      <protection locked="0"/>
    </xf>
    <xf numFmtId="0" fontId="14" fillId="8" borderId="48" xfId="0" applyFont="1" applyFill="1" applyBorder="1" applyAlignment="1" applyProtection="1">
      <alignment vertical="center"/>
      <protection locked="0"/>
    </xf>
    <xf numFmtId="169" fontId="16" fillId="8" borderId="49" xfId="0" applyNumberFormat="1" applyFont="1" applyFill="1" applyBorder="1" applyAlignment="1" applyProtection="1">
      <alignment vertical="center"/>
      <protection locked="0"/>
    </xf>
    <xf numFmtId="0" fontId="14" fillId="8" borderId="48" xfId="0" applyFont="1" applyFill="1" applyBorder="1" applyAlignment="1" applyProtection="1">
      <alignment vertical="top"/>
      <protection locked="0"/>
    </xf>
    <xf numFmtId="169" fontId="16" fillId="8" borderId="49" xfId="0" applyNumberFormat="1" applyFont="1" applyFill="1" applyBorder="1" applyProtection="1">
      <protection locked="0"/>
    </xf>
    <xf numFmtId="0" fontId="19" fillId="2" borderId="0" xfId="0" applyFont="1" applyFill="1" applyAlignment="1" applyProtection="1">
      <alignment vertical="center"/>
      <protection locked="0"/>
    </xf>
    <xf numFmtId="0" fontId="14" fillId="8" borderId="45" xfId="0" applyFont="1" applyFill="1" applyBorder="1" applyAlignment="1" applyProtection="1">
      <alignment vertical="center"/>
      <protection locked="0"/>
    </xf>
    <xf numFmtId="169" fontId="16" fillId="8" borderId="46" xfId="0" applyNumberFormat="1" applyFont="1" applyFill="1" applyBorder="1" applyAlignment="1" applyProtection="1">
      <alignment vertical="center"/>
      <protection locked="0"/>
    </xf>
    <xf numFmtId="173" fontId="0" fillId="3" borderId="0" xfId="0" applyNumberFormat="1" applyFill="1"/>
    <xf numFmtId="3" fontId="25" fillId="0" borderId="0" xfId="0" quotePrefix="1" applyNumberFormat="1" applyFont="1"/>
    <xf numFmtId="0" fontId="6" fillId="0" borderId="0" xfId="0" applyFont="1" applyProtection="1">
      <protection locked="0" hidden="1"/>
    </xf>
    <xf numFmtId="0" fontId="6" fillId="0" borderId="0" xfId="0" applyFont="1" applyProtection="1">
      <protection locked="0"/>
    </xf>
    <xf numFmtId="41" fontId="0" fillId="0" borderId="0" xfId="0" applyNumberFormat="1"/>
    <xf numFmtId="0" fontId="22" fillId="9" borderId="11" xfId="0" applyFont="1" applyFill="1" applyBorder="1" applyAlignment="1">
      <alignment horizontal="center" vertical="center" wrapText="1"/>
    </xf>
    <xf numFmtId="0" fontId="14" fillId="0" borderId="0" xfId="0" applyFont="1"/>
    <xf numFmtId="0" fontId="18" fillId="8" borderId="7" xfId="0" applyFont="1" applyFill="1" applyBorder="1" applyAlignment="1">
      <alignment horizontal="center" vertical="center" wrapText="1"/>
    </xf>
    <xf numFmtId="0" fontId="16" fillId="0" borderId="7" xfId="0" applyFont="1" applyBorder="1" applyAlignment="1">
      <alignment horizontal="center"/>
    </xf>
    <xf numFmtId="0" fontId="16" fillId="8" borderId="11" xfId="0" applyFont="1" applyFill="1" applyBorder="1" applyAlignment="1">
      <alignment horizontal="center" vertical="center" wrapText="1"/>
    </xf>
    <xf numFmtId="168" fontId="0" fillId="0" borderId="0" xfId="0" applyNumberFormat="1"/>
    <xf numFmtId="2" fontId="0" fillId="0" borderId="0" xfId="0" applyNumberFormat="1"/>
    <xf numFmtId="0" fontId="16" fillId="0" borderId="0" xfId="0" applyFont="1" applyBorder="1" applyAlignment="1">
      <alignment horizontal="center"/>
    </xf>
    <xf numFmtId="0" fontId="14" fillId="0" borderId="28" xfId="0" applyFont="1" applyBorder="1" applyAlignment="1">
      <alignment horizontal="center"/>
    </xf>
    <xf numFmtId="0" fontId="16" fillId="8" borderId="10" xfId="0" applyFont="1" applyFill="1" applyBorder="1" applyAlignment="1">
      <alignment vertical="center" wrapText="1"/>
    </xf>
    <xf numFmtId="0" fontId="14" fillId="0" borderId="10" xfId="0" applyFont="1" applyBorder="1" applyAlignment="1"/>
    <xf numFmtId="10" fontId="14" fillId="0" borderId="0" xfId="2" applyNumberFormat="1" applyFont="1"/>
    <xf numFmtId="0" fontId="7" fillId="2" borderId="0" xfId="4" applyFont="1" applyFill="1" applyAlignment="1">
      <alignment horizontal="left" wrapText="1"/>
    </xf>
    <xf numFmtId="0" fontId="16" fillId="8" borderId="11"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6" fillId="8" borderId="10" xfId="0" applyFont="1" applyFill="1" applyBorder="1" applyAlignment="1">
      <alignment horizontal="center" vertical="center" wrapText="1"/>
    </xf>
    <xf numFmtId="0" fontId="16" fillId="0" borderId="0" xfId="0" applyFont="1" applyAlignment="1">
      <alignment horizontal="center"/>
    </xf>
    <xf numFmtId="0" fontId="18" fillId="8" borderId="7"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4" fillId="0" borderId="0" xfId="0" applyFont="1"/>
    <xf numFmtId="0" fontId="16" fillId="0" borderId="16" xfId="0" applyFont="1" applyBorder="1" applyAlignment="1">
      <alignment horizontal="center"/>
    </xf>
    <xf numFmtId="0" fontId="16" fillId="0" borderId="20" xfId="0" applyFont="1" applyBorder="1" applyAlignment="1">
      <alignment horizontal="center"/>
    </xf>
    <xf numFmtId="0" fontId="26" fillId="0" borderId="0" xfId="0" applyFont="1"/>
    <xf numFmtId="0" fontId="22" fillId="9" borderId="5" xfId="0" applyFont="1" applyFill="1" applyBorder="1" applyAlignment="1">
      <alignment vertical="center" wrapText="1"/>
    </xf>
    <xf numFmtId="169" fontId="16" fillId="0" borderId="5" xfId="0" applyNumberFormat="1" applyFont="1" applyBorder="1" applyAlignment="1"/>
    <xf numFmtId="169" fontId="17" fillId="0" borderId="15" xfId="0" applyNumberFormat="1" applyFont="1" applyBorder="1" applyAlignment="1"/>
    <xf numFmtId="41" fontId="14" fillId="0" borderId="6" xfId="6" applyFont="1" applyBorder="1"/>
    <xf numFmtId="0" fontId="16" fillId="0" borderId="16" xfId="0" applyFont="1" applyBorder="1" applyAlignment="1" applyProtection="1">
      <protection locked="0"/>
    </xf>
    <xf numFmtId="0" fontId="16" fillId="0" borderId="20" xfId="0" applyFont="1" applyBorder="1" applyAlignment="1" applyProtection="1">
      <protection locked="0"/>
    </xf>
    <xf numFmtId="0" fontId="16" fillId="0" borderId="24" xfId="0" applyFont="1" applyBorder="1" applyAlignment="1" applyProtection="1">
      <protection locked="0"/>
    </xf>
    <xf numFmtId="0" fontId="18" fillId="8" borderId="7" xfId="0" applyFont="1" applyFill="1" applyBorder="1" applyAlignment="1">
      <alignment horizontal="center" vertical="center" wrapText="1"/>
    </xf>
    <xf numFmtId="0" fontId="16" fillId="0" borderId="0" xfId="0" applyFont="1" applyAlignment="1">
      <alignment horizontal="center"/>
    </xf>
    <xf numFmtId="0" fontId="16" fillId="8" borderId="11"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4" fillId="0" borderId="0" xfId="0" applyFont="1"/>
    <xf numFmtId="0" fontId="0" fillId="0" borderId="60" xfId="0" applyBorder="1"/>
    <xf numFmtId="0" fontId="0" fillId="0" borderId="61" xfId="0" applyBorder="1"/>
    <xf numFmtId="0" fontId="0" fillId="0" borderId="62" xfId="0" applyBorder="1"/>
    <xf numFmtId="0" fontId="0" fillId="0" borderId="63" xfId="0" applyBorder="1"/>
    <xf numFmtId="0" fontId="0" fillId="0" borderId="64" xfId="0" applyBorder="1"/>
    <xf numFmtId="0" fontId="0" fillId="0" borderId="65" xfId="0" applyBorder="1"/>
    <xf numFmtId="0" fontId="0" fillId="0" borderId="41" xfId="0" applyBorder="1"/>
    <xf numFmtId="0" fontId="0" fillId="0" borderId="66" xfId="0" applyBorder="1"/>
    <xf numFmtId="0" fontId="3" fillId="0" borderId="4" xfId="0" applyFont="1" applyBorder="1" applyAlignment="1">
      <alignment horizontal="center" vertical="center" wrapText="1"/>
    </xf>
    <xf numFmtId="0" fontId="5" fillId="0" borderId="2" xfId="0" applyFont="1" applyBorder="1" applyAlignment="1">
      <alignment horizontal="center" vertical="center"/>
    </xf>
    <xf numFmtId="20" fontId="14" fillId="0" borderId="20" xfId="0" applyNumberFormat="1" applyFont="1" applyBorder="1" applyAlignment="1">
      <alignment horizontal="center" vertical="center"/>
    </xf>
    <xf numFmtId="0" fontId="14" fillId="0" borderId="0" xfId="0" applyFont="1" applyAlignment="1">
      <alignment vertical="center" wrapText="1"/>
    </xf>
    <xf numFmtId="9" fontId="14" fillId="0" borderId="1" xfId="2" applyFont="1" applyBorder="1"/>
    <xf numFmtId="41" fontId="14" fillId="0" borderId="30" xfId="6" applyFont="1" applyBorder="1" applyAlignment="1">
      <alignment horizontal="center"/>
    </xf>
    <xf numFmtId="41" fontId="14" fillId="0" borderId="59" xfId="6" applyFont="1" applyBorder="1" applyAlignment="1">
      <alignment horizontal="center"/>
    </xf>
    <xf numFmtId="41" fontId="14" fillId="0" borderId="32" xfId="6" applyFont="1" applyBorder="1" applyAlignment="1">
      <alignment horizontal="center"/>
    </xf>
    <xf numFmtId="169" fontId="16" fillId="0" borderId="15" xfId="0" applyNumberFormat="1" applyFont="1" applyBorder="1" applyAlignment="1"/>
    <xf numFmtId="0" fontId="14" fillId="0" borderId="0" xfId="0" applyFont="1" applyAlignment="1">
      <alignment horizontal="right"/>
    </xf>
    <xf numFmtId="0" fontId="14" fillId="3" borderId="0" xfId="0" applyFont="1" applyFill="1" applyBorder="1"/>
    <xf numFmtId="0" fontId="14" fillId="0" borderId="11" xfId="0" applyFont="1" applyBorder="1" applyAlignment="1">
      <alignment horizontal="center"/>
    </xf>
    <xf numFmtId="0" fontId="14" fillId="0" borderId="13" xfId="0" applyFont="1" applyBorder="1" applyAlignment="1">
      <alignment horizontal="center"/>
    </xf>
    <xf numFmtId="0" fontId="14" fillId="0" borderId="31" xfId="0" applyFont="1" applyBorder="1" applyAlignment="1">
      <alignment horizontal="center"/>
    </xf>
    <xf numFmtId="41" fontId="14" fillId="0" borderId="67" xfId="6" applyFont="1" applyBorder="1" applyAlignment="1">
      <alignment horizontal="center"/>
    </xf>
    <xf numFmtId="0" fontId="14" fillId="0" borderId="67" xfId="0" applyFont="1" applyBorder="1" applyAlignment="1">
      <alignment horizontal="center"/>
    </xf>
    <xf numFmtId="9" fontId="14" fillId="0" borderId="67" xfId="2" applyFont="1" applyBorder="1" applyAlignment="1">
      <alignment horizontal="center"/>
    </xf>
    <xf numFmtId="174" fontId="14" fillId="0" borderId="67" xfId="7" applyNumberFormat="1" applyFont="1" applyBorder="1" applyAlignment="1">
      <alignment horizontal="center"/>
    </xf>
    <xf numFmtId="41" fontId="14" fillId="0" borderId="68" xfId="6" applyFont="1" applyBorder="1" applyAlignment="1">
      <alignment horizontal="center"/>
    </xf>
    <xf numFmtId="0" fontId="14" fillId="0" borderId="68" xfId="0" applyFont="1" applyBorder="1" applyAlignment="1">
      <alignment horizontal="center"/>
    </xf>
    <xf numFmtId="9" fontId="14" fillId="0" borderId="68" xfId="2" applyFont="1" applyBorder="1" applyAlignment="1">
      <alignment horizontal="center"/>
    </xf>
    <xf numFmtId="174" fontId="14" fillId="0" borderId="68" xfId="7" applyNumberFormat="1" applyFont="1" applyBorder="1" applyAlignment="1">
      <alignment horizontal="center"/>
    </xf>
    <xf numFmtId="41" fontId="14" fillId="0" borderId="69" xfId="6" applyFont="1" applyBorder="1" applyAlignment="1">
      <alignment horizontal="center"/>
    </xf>
    <xf numFmtId="0" fontId="14" fillId="0" borderId="69" xfId="0" applyFont="1" applyBorder="1" applyAlignment="1">
      <alignment horizontal="center"/>
    </xf>
    <xf numFmtId="9" fontId="14" fillId="0" borderId="69" xfId="2" applyFont="1" applyBorder="1" applyAlignment="1">
      <alignment horizontal="center"/>
    </xf>
    <xf numFmtId="174" fontId="14" fillId="0" borderId="69" xfId="7" applyNumberFormat="1" applyFont="1" applyBorder="1" applyAlignment="1">
      <alignment horizontal="center"/>
    </xf>
    <xf numFmtId="0" fontId="14" fillId="13" borderId="67" xfId="0" applyFont="1" applyFill="1" applyBorder="1" applyAlignment="1">
      <alignment horizontal="center"/>
    </xf>
    <xf numFmtId="0" fontId="14" fillId="13" borderId="68" xfId="0" applyFont="1" applyFill="1" applyBorder="1" applyAlignment="1">
      <alignment horizontal="center"/>
    </xf>
    <xf numFmtId="0" fontId="14" fillId="13" borderId="69" xfId="0" applyFont="1" applyFill="1" applyBorder="1" applyAlignment="1">
      <alignment horizontal="center"/>
    </xf>
    <xf numFmtId="169" fontId="14" fillId="0" borderId="15" xfId="6" applyNumberFormat="1" applyFont="1" applyBorder="1"/>
    <xf numFmtId="169" fontId="16" fillId="0" borderId="6" xfId="6" applyNumberFormat="1" applyFont="1" applyBorder="1"/>
    <xf numFmtId="0" fontId="16" fillId="0" borderId="10" xfId="0" applyFont="1" applyBorder="1" applyAlignment="1">
      <alignment vertical="center"/>
    </xf>
    <xf numFmtId="9" fontId="26" fillId="0" borderId="0" xfId="2" applyFont="1" applyAlignment="1">
      <alignment vertical="center" wrapText="1"/>
    </xf>
    <xf numFmtId="41" fontId="14" fillId="0" borderId="33" xfId="6" applyFont="1" applyBorder="1" applyAlignment="1">
      <alignment vertical="center" wrapText="1"/>
    </xf>
    <xf numFmtId="41" fontId="14" fillId="0" borderId="34" xfId="6" applyFont="1" applyBorder="1" applyAlignment="1">
      <alignment horizontal="center"/>
    </xf>
    <xf numFmtId="0" fontId="26" fillId="2" borderId="0" xfId="0" applyFont="1" applyFill="1" applyProtection="1">
      <protection locked="0"/>
    </xf>
    <xf numFmtId="9" fontId="16" fillId="4" borderId="15" xfId="2" applyFont="1" applyFill="1" applyBorder="1" applyAlignment="1"/>
    <xf numFmtId="0" fontId="28" fillId="0" borderId="0" xfId="0" applyFont="1"/>
    <xf numFmtId="0" fontId="14" fillId="0" borderId="15" xfId="0" applyFont="1" applyBorder="1" applyAlignment="1">
      <alignment horizontal="center" vertical="center"/>
    </xf>
    <xf numFmtId="9" fontId="16" fillId="4" borderId="15" xfId="2" applyFont="1" applyFill="1" applyBorder="1" applyAlignment="1">
      <alignment horizontal="right"/>
    </xf>
    <xf numFmtId="0" fontId="34" fillId="2" borderId="0" xfId="0" applyFont="1" applyFill="1" applyAlignment="1">
      <alignment horizontal="left" vertical="top" wrapText="1"/>
    </xf>
    <xf numFmtId="0" fontId="34" fillId="2" borderId="0" xfId="0" applyFont="1" applyFill="1" applyAlignment="1">
      <alignment horizontal="justify" vertical="top" wrapText="1"/>
    </xf>
    <xf numFmtId="0" fontId="34" fillId="2" borderId="0" xfId="0" applyFont="1" applyFill="1" applyAlignment="1">
      <alignment vertical="top" wrapText="1"/>
    </xf>
    <xf numFmtId="0" fontId="16" fillId="0" borderId="0" xfId="0" applyFont="1" applyAlignment="1"/>
    <xf numFmtId="0" fontId="37" fillId="0" borderId="0" xfId="0" applyFont="1" applyAlignment="1">
      <alignment horizontal="left"/>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175" fontId="0" fillId="0" borderId="2" xfId="6" applyNumberFormat="1" applyFont="1" applyBorder="1"/>
    <xf numFmtId="175" fontId="0" fillId="0" borderId="4" xfId="6" applyNumberFormat="1" applyFont="1" applyBorder="1"/>
    <xf numFmtId="175" fontId="0" fillId="0" borderId="3" xfId="6" applyNumberFormat="1" applyFont="1" applyBorder="1"/>
    <xf numFmtId="0" fontId="7" fillId="2" borderId="0" xfId="4" applyFont="1" applyFill="1" applyAlignment="1">
      <alignment horizontal="left" wrapText="1"/>
    </xf>
    <xf numFmtId="0" fontId="7" fillId="0" borderId="0" xfId="0" applyFont="1" applyAlignment="1">
      <alignment horizontal="left" wrapText="1"/>
    </xf>
    <xf numFmtId="42" fontId="3" fillId="3" borderId="1" xfId="0" applyNumberFormat="1" applyFont="1" applyFill="1" applyBorder="1" applyAlignment="1">
      <alignment horizontal="center" vertical="center"/>
    </xf>
    <xf numFmtId="0" fontId="33" fillId="12" borderId="60" xfId="0" applyFont="1" applyFill="1" applyBorder="1" applyAlignment="1">
      <alignment horizontal="center" vertical="center" wrapText="1"/>
    </xf>
    <xf numFmtId="0" fontId="33" fillId="12" borderId="61" xfId="0" applyFont="1" applyFill="1" applyBorder="1" applyAlignment="1">
      <alignment horizontal="center" vertical="center" wrapText="1"/>
    </xf>
    <xf numFmtId="0" fontId="33" fillId="12" borderId="62" xfId="0" applyFont="1" applyFill="1" applyBorder="1" applyAlignment="1">
      <alignment horizontal="center" vertical="center" wrapText="1"/>
    </xf>
    <xf numFmtId="0" fontId="33" fillId="12" borderId="63" xfId="0" applyFont="1" applyFill="1" applyBorder="1" applyAlignment="1">
      <alignment horizontal="center" vertical="center" wrapText="1"/>
    </xf>
    <xf numFmtId="0" fontId="33" fillId="12" borderId="0" xfId="0" applyFont="1" applyFill="1" applyBorder="1" applyAlignment="1">
      <alignment horizontal="center" vertical="center" wrapText="1"/>
    </xf>
    <xf numFmtId="0" fontId="33" fillId="12" borderId="64" xfId="0" applyFont="1" applyFill="1" applyBorder="1" applyAlignment="1">
      <alignment horizontal="center" vertical="center" wrapText="1"/>
    </xf>
    <xf numFmtId="0" fontId="33" fillId="12" borderId="65" xfId="0" applyFont="1" applyFill="1" applyBorder="1" applyAlignment="1">
      <alignment horizontal="center" vertical="center" wrapText="1"/>
    </xf>
    <xf numFmtId="0" fontId="33" fillId="12" borderId="41" xfId="0" applyFont="1" applyFill="1" applyBorder="1" applyAlignment="1">
      <alignment horizontal="center" vertical="center" wrapText="1"/>
    </xf>
    <xf numFmtId="0" fontId="33" fillId="12" borderId="66" xfId="0" applyFont="1" applyFill="1" applyBorder="1" applyAlignment="1">
      <alignment horizontal="center" vertical="center" wrapText="1"/>
    </xf>
    <xf numFmtId="0" fontId="3" fillId="0" borderId="1" xfId="0" applyFont="1" applyBorder="1" applyAlignment="1">
      <alignment horizontal="center"/>
    </xf>
    <xf numFmtId="0" fontId="0" fillId="3" borderId="0" xfId="0" applyFill="1" applyAlignment="1">
      <alignment horizontal="center" vertical="center" wrapText="1"/>
    </xf>
    <xf numFmtId="0" fontId="14" fillId="13" borderId="73" xfId="0" applyFont="1" applyFill="1" applyBorder="1" applyAlignment="1">
      <alignment horizontal="center"/>
    </xf>
    <xf numFmtId="0" fontId="14" fillId="13" borderId="74" xfId="0" applyFont="1" applyFill="1" applyBorder="1" applyAlignment="1">
      <alignment horizontal="center"/>
    </xf>
    <xf numFmtId="0" fontId="14" fillId="13" borderId="75" xfId="0" applyFont="1" applyFill="1" applyBorder="1" applyAlignment="1">
      <alignment horizontal="center"/>
    </xf>
    <xf numFmtId="0" fontId="14" fillId="13" borderId="76" xfId="0" applyFont="1" applyFill="1" applyBorder="1" applyAlignment="1">
      <alignment horizontal="center"/>
    </xf>
    <xf numFmtId="0" fontId="14" fillId="13" borderId="77" xfId="0" applyFont="1" applyFill="1" applyBorder="1" applyAlignment="1">
      <alignment horizontal="center"/>
    </xf>
    <xf numFmtId="0" fontId="14" fillId="13" borderId="78" xfId="0" applyFont="1" applyFill="1" applyBorder="1" applyAlignment="1">
      <alignment horizontal="center"/>
    </xf>
    <xf numFmtId="0" fontId="14" fillId="13" borderId="70" xfId="0" applyFont="1" applyFill="1" applyBorder="1" applyAlignment="1">
      <alignment horizontal="center"/>
    </xf>
    <xf numFmtId="0" fontId="14" fillId="13" borderId="71" xfId="0" applyFont="1" applyFill="1" applyBorder="1" applyAlignment="1">
      <alignment horizontal="center"/>
    </xf>
    <xf numFmtId="0" fontId="14" fillId="13" borderId="72" xfId="0" applyFont="1" applyFill="1" applyBorder="1" applyAlignment="1">
      <alignment horizontal="center"/>
    </xf>
    <xf numFmtId="0" fontId="18" fillId="8" borderId="7" xfId="0" applyFont="1" applyFill="1" applyBorder="1" applyAlignment="1">
      <alignment horizontal="center" vertical="center" wrapText="1"/>
    </xf>
    <xf numFmtId="0" fontId="18" fillId="8" borderId="8" xfId="0" applyFont="1" applyFill="1" applyBorder="1" applyAlignment="1">
      <alignment horizontal="center" vertical="center" wrapText="1"/>
    </xf>
    <xf numFmtId="0" fontId="14" fillId="0" borderId="0" xfId="0" applyFont="1" applyAlignment="1">
      <alignment horizontal="right"/>
    </xf>
    <xf numFmtId="0" fontId="14" fillId="0" borderId="35" xfId="0" applyFont="1" applyBorder="1" applyAlignment="1">
      <alignment horizontal="right"/>
    </xf>
    <xf numFmtId="0" fontId="16" fillId="3" borderId="33" xfId="0" applyFont="1" applyFill="1" applyBorder="1" applyAlignment="1">
      <alignment horizontal="center" vertical="center" wrapText="1"/>
    </xf>
    <xf numFmtId="0" fontId="16" fillId="3" borderId="0" xfId="0" applyFont="1" applyFill="1" applyAlignment="1">
      <alignment horizontal="center" vertical="center" wrapText="1"/>
    </xf>
    <xf numFmtId="0" fontId="16" fillId="0" borderId="10" xfId="0" applyFont="1" applyBorder="1" applyAlignment="1">
      <alignment horizontal="center" vertical="center"/>
    </xf>
    <xf numFmtId="0" fontId="16" fillId="0" borderId="14" xfId="0" applyFont="1" applyBorder="1" applyAlignment="1">
      <alignment horizontal="center" vertical="center"/>
    </xf>
    <xf numFmtId="0" fontId="14" fillId="0" borderId="33" xfId="0" applyFont="1" applyBorder="1" applyAlignment="1">
      <alignment horizontal="center" vertical="center" wrapText="1"/>
    </xf>
    <xf numFmtId="0" fontId="14" fillId="0" borderId="9"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27" fillId="0" borderId="7" xfId="0" applyFont="1" applyBorder="1" applyAlignment="1" applyProtection="1">
      <alignment horizontal="center"/>
      <protection locked="0"/>
    </xf>
    <xf numFmtId="0" fontId="27" fillId="0" borderId="9" xfId="0" applyFont="1" applyBorder="1" applyAlignment="1" applyProtection="1">
      <alignment horizontal="center"/>
      <protection locked="0"/>
    </xf>
    <xf numFmtId="0" fontId="27" fillId="0" borderId="8" xfId="0" applyFont="1" applyBorder="1" applyAlignment="1" applyProtection="1">
      <alignment horizontal="center"/>
      <protection locked="0"/>
    </xf>
    <xf numFmtId="8" fontId="32" fillId="0" borderId="0" xfId="0" applyNumberFormat="1" applyFont="1" applyAlignment="1">
      <alignment horizontal="left"/>
    </xf>
    <xf numFmtId="0" fontId="16" fillId="8" borderId="11"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0" fontId="18" fillId="0" borderId="7" xfId="0" applyFont="1" applyBorder="1" applyAlignment="1" applyProtection="1">
      <alignment horizontal="center"/>
      <protection locked="0"/>
    </xf>
    <xf numFmtId="0" fontId="18" fillId="0" borderId="8" xfId="0" applyFont="1" applyBorder="1" applyAlignment="1" applyProtection="1">
      <alignment horizontal="center"/>
      <protection locked="0"/>
    </xf>
    <xf numFmtId="0" fontId="16" fillId="3" borderId="1" xfId="0" applyFont="1" applyFill="1" applyBorder="1" applyAlignment="1" applyProtection="1">
      <alignment horizontal="right"/>
      <protection locked="0"/>
    </xf>
    <xf numFmtId="0" fontId="16" fillId="0" borderId="0" xfId="0" applyFont="1" applyAlignment="1">
      <alignment horizontal="center"/>
    </xf>
    <xf numFmtId="0" fontId="16" fillId="7" borderId="1" xfId="0" applyFont="1" applyFill="1" applyBorder="1" applyAlignment="1" applyProtection="1">
      <alignment horizontal="right"/>
      <protection locked="0"/>
    </xf>
    <xf numFmtId="3" fontId="16" fillId="3" borderId="1" xfId="0" applyNumberFormat="1" applyFont="1" applyFill="1" applyBorder="1" applyAlignment="1" applyProtection="1">
      <alignment horizontal="right"/>
      <protection locked="0"/>
    </xf>
    <xf numFmtId="0" fontId="23" fillId="0" borderId="17" xfId="0" applyFont="1" applyBorder="1" applyAlignment="1">
      <alignment horizontal="center"/>
    </xf>
    <xf numFmtId="0" fontId="23" fillId="0" borderId="18" xfId="0" applyFont="1" applyBorder="1" applyAlignment="1">
      <alignment horizontal="center"/>
    </xf>
    <xf numFmtId="0" fontId="23" fillId="0" borderId="19" xfId="0" applyFont="1" applyBorder="1" applyAlignment="1">
      <alignment horizontal="center"/>
    </xf>
    <xf numFmtId="0" fontId="23" fillId="0" borderId="25" xfId="0" applyFont="1" applyBorder="1" applyAlignment="1">
      <alignment horizontal="center"/>
    </xf>
    <xf numFmtId="0" fontId="23" fillId="0" borderId="26" xfId="0" applyFont="1" applyBorder="1" applyAlignment="1">
      <alignment horizontal="center"/>
    </xf>
    <xf numFmtId="0" fontId="23" fillId="0" borderId="27" xfId="0" applyFont="1" applyBorder="1" applyAlignment="1">
      <alignment horizontal="center"/>
    </xf>
    <xf numFmtId="0" fontId="23" fillId="0" borderId="21" xfId="0" applyFont="1" applyBorder="1" applyAlignment="1">
      <alignment horizontal="center"/>
    </xf>
    <xf numFmtId="0" fontId="23" fillId="0" borderId="22" xfId="0" applyFont="1" applyBorder="1" applyAlignment="1">
      <alignment horizontal="center"/>
    </xf>
    <xf numFmtId="0" fontId="23" fillId="0" borderId="23" xfId="0" applyFont="1" applyBorder="1" applyAlignment="1">
      <alignment horizontal="center"/>
    </xf>
    <xf numFmtId="0" fontId="18" fillId="8" borderId="9" xfId="0" applyFont="1" applyFill="1" applyBorder="1" applyAlignment="1">
      <alignment horizontal="center" vertical="center" wrapText="1"/>
    </xf>
    <xf numFmtId="3" fontId="16" fillId="3" borderId="7" xfId="0" applyNumberFormat="1" applyFont="1" applyFill="1" applyBorder="1" applyAlignment="1" applyProtection="1">
      <alignment horizontal="right"/>
      <protection locked="0"/>
    </xf>
    <xf numFmtId="3" fontId="16" fillId="3" borderId="9" xfId="0" applyNumberFormat="1" applyFont="1" applyFill="1" applyBorder="1" applyAlignment="1" applyProtection="1">
      <alignment horizontal="right"/>
      <protection locked="0"/>
    </xf>
    <xf numFmtId="3" fontId="16" fillId="3" borderId="8" xfId="0" applyNumberFormat="1" applyFont="1" applyFill="1" applyBorder="1" applyAlignment="1" applyProtection="1">
      <alignment horizontal="right"/>
      <protection locked="0"/>
    </xf>
    <xf numFmtId="0" fontId="3" fillId="0" borderId="1" xfId="0" applyFont="1" applyBorder="1" applyAlignment="1">
      <alignment horizontal="center" vertical="center" wrapText="1"/>
    </xf>
    <xf numFmtId="0" fontId="5" fillId="0" borderId="1" xfId="0" applyFont="1" applyBorder="1" applyAlignment="1">
      <alignment horizont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4" fillId="0" borderId="0" xfId="0" applyFont="1" applyAlignment="1">
      <alignment horizontal="left" vertical="top" wrapText="1"/>
    </xf>
    <xf numFmtId="0" fontId="34" fillId="2" borderId="0" xfId="0" applyFont="1" applyFill="1" applyAlignment="1">
      <alignment horizontal="left" vertical="top" wrapText="1"/>
    </xf>
    <xf numFmtId="0" fontId="34" fillId="2" borderId="0" xfId="0" applyFont="1" applyFill="1" applyAlignment="1">
      <alignment horizontal="justify" vertical="top" wrapText="1"/>
    </xf>
    <xf numFmtId="169" fontId="16" fillId="7" borderId="46" xfId="0" applyNumberFormat="1" applyFont="1" applyFill="1" applyBorder="1" applyAlignment="1" applyProtection="1">
      <alignment horizontal="left" vertical="center" wrapText="1"/>
      <protection locked="0"/>
    </xf>
    <xf numFmtId="169" fontId="16" fillId="7" borderId="47" xfId="0" applyNumberFormat="1" applyFont="1" applyFill="1" applyBorder="1" applyAlignment="1" applyProtection="1">
      <alignment horizontal="left" vertical="center" wrapText="1"/>
      <protection locked="0"/>
    </xf>
    <xf numFmtId="169" fontId="16" fillId="8" borderId="38" xfId="0" applyNumberFormat="1" applyFont="1" applyFill="1" applyBorder="1" applyAlignment="1">
      <alignment horizontal="left"/>
    </xf>
    <xf numFmtId="169" fontId="16" fillId="8" borderId="39" xfId="0" applyNumberFormat="1" applyFont="1" applyFill="1" applyBorder="1" applyAlignment="1">
      <alignment horizontal="left"/>
    </xf>
    <xf numFmtId="0" fontId="16" fillId="8" borderId="49" xfId="0" applyNumberFormat="1" applyFont="1" applyFill="1" applyBorder="1" applyAlignment="1">
      <alignment horizontal="left" vertical="top"/>
    </xf>
    <xf numFmtId="0" fontId="16" fillId="8" borderId="50" xfId="0" applyNumberFormat="1" applyFont="1" applyFill="1" applyBorder="1" applyAlignment="1">
      <alignment horizontal="left" vertical="top"/>
    </xf>
    <xf numFmtId="0" fontId="16" fillId="8" borderId="49" xfId="0" applyNumberFormat="1" applyFont="1" applyFill="1" applyBorder="1" applyAlignment="1">
      <alignment horizontal="left" vertical="center" wrapText="1"/>
    </xf>
    <xf numFmtId="0" fontId="16" fillId="8" borderId="50" xfId="0" applyNumberFormat="1" applyFont="1" applyFill="1" applyBorder="1" applyAlignment="1">
      <alignment horizontal="left" vertical="center" wrapText="1"/>
    </xf>
    <xf numFmtId="0" fontId="16" fillId="7" borderId="49" xfId="0" applyFont="1" applyFill="1" applyBorder="1" applyAlignment="1" applyProtection="1">
      <alignment horizontal="left" vertical="top"/>
      <protection locked="0"/>
    </xf>
    <xf numFmtId="0" fontId="16" fillId="7" borderId="50" xfId="0" applyFont="1" applyFill="1" applyBorder="1" applyAlignment="1" applyProtection="1">
      <alignment horizontal="left" vertical="top"/>
      <protection locked="0"/>
    </xf>
    <xf numFmtId="0" fontId="16" fillId="2" borderId="0" xfId="0" applyFont="1" applyFill="1" applyAlignment="1" applyProtection="1">
      <alignment horizontal="center"/>
      <protection locked="0"/>
    </xf>
    <xf numFmtId="0" fontId="17" fillId="2" borderId="0" xfId="0" applyFont="1" applyFill="1" applyAlignment="1">
      <alignment horizontal="left" vertical="center" wrapText="1"/>
    </xf>
    <xf numFmtId="0" fontId="34" fillId="0" borderId="0" xfId="0" applyFont="1"/>
    <xf numFmtId="0" fontId="17" fillId="11" borderId="51" xfId="0" applyFont="1" applyFill="1" applyBorder="1" applyAlignment="1" applyProtection="1">
      <alignment horizontal="center" vertical="top" wrapText="1"/>
      <protection locked="0"/>
    </xf>
    <xf numFmtId="0" fontId="16" fillId="11" borderId="52" xfId="0" applyFont="1" applyFill="1" applyBorder="1" applyAlignment="1" applyProtection="1">
      <alignment horizontal="center" vertical="top" wrapText="1"/>
      <protection locked="0"/>
    </xf>
    <xf numFmtId="0" fontId="16" fillId="11" borderId="53" xfId="0" applyFont="1" applyFill="1" applyBorder="1" applyAlignment="1" applyProtection="1">
      <alignment horizontal="center" vertical="top" wrapText="1"/>
      <protection locked="0"/>
    </xf>
    <xf numFmtId="0" fontId="16" fillId="11" borderId="54" xfId="0" applyFont="1" applyFill="1" applyBorder="1" applyAlignment="1" applyProtection="1">
      <alignment horizontal="center" vertical="top" wrapText="1"/>
      <protection locked="0"/>
    </xf>
    <xf numFmtId="0" fontId="16" fillId="11" borderId="0" xfId="0" applyFont="1" applyFill="1" applyBorder="1" applyAlignment="1" applyProtection="1">
      <alignment horizontal="center" vertical="top" wrapText="1"/>
      <protection locked="0"/>
    </xf>
    <xf numFmtId="0" fontId="16" fillId="11" borderId="55" xfId="0" applyFont="1" applyFill="1" applyBorder="1" applyAlignment="1" applyProtection="1">
      <alignment horizontal="center" vertical="top" wrapText="1"/>
      <protection locked="0"/>
    </xf>
    <xf numFmtId="0" fontId="16" fillId="11" borderId="56" xfId="0" applyFont="1" applyFill="1" applyBorder="1" applyAlignment="1" applyProtection="1">
      <alignment horizontal="center" vertical="center" wrapText="1"/>
      <protection locked="0"/>
    </xf>
    <xf numFmtId="0" fontId="16" fillId="11" borderId="57" xfId="0" applyFont="1" applyFill="1" applyBorder="1" applyAlignment="1" applyProtection="1">
      <alignment horizontal="center" vertical="center" wrapText="1"/>
      <protection locked="0"/>
    </xf>
    <xf numFmtId="0" fontId="16" fillId="11" borderId="58" xfId="0" applyFont="1" applyFill="1" applyBorder="1" applyAlignment="1" applyProtection="1">
      <alignment horizontal="center" vertical="center" wrapText="1"/>
      <protection locked="0"/>
    </xf>
    <xf numFmtId="172" fontId="16" fillId="8" borderId="46" xfId="0" applyNumberFormat="1" applyFont="1" applyFill="1" applyBorder="1" applyAlignment="1">
      <alignment horizontal="left"/>
    </xf>
    <xf numFmtId="172" fontId="16" fillId="8" borderId="47" xfId="0" applyNumberFormat="1" applyFont="1" applyFill="1" applyBorder="1" applyAlignment="1">
      <alignment horizontal="left"/>
    </xf>
    <xf numFmtId="169" fontId="16" fillId="8" borderId="41" xfId="0" applyNumberFormat="1" applyFont="1" applyFill="1" applyBorder="1" applyAlignment="1">
      <alignment horizontal="left"/>
    </xf>
    <xf numFmtId="169" fontId="16" fillId="8" borderId="42" xfId="0" applyNumberFormat="1" applyFont="1" applyFill="1" applyBorder="1" applyAlignment="1">
      <alignment horizontal="left"/>
    </xf>
    <xf numFmtId="169" fontId="16" fillId="8" borderId="9" xfId="0" applyNumberFormat="1" applyFont="1" applyFill="1" applyBorder="1" applyAlignment="1">
      <alignment horizontal="left"/>
    </xf>
    <xf numFmtId="169" fontId="16" fillId="8" borderId="44" xfId="0" applyNumberFormat="1" applyFont="1" applyFill="1" applyBorder="1" applyAlignment="1">
      <alignment horizontal="left"/>
    </xf>
    <xf numFmtId="0" fontId="31" fillId="2" borderId="0" xfId="0" applyFont="1" applyFill="1" applyAlignment="1" applyProtection="1">
      <alignment horizontal="justify" vertical="top" wrapText="1"/>
      <protection locked="0"/>
    </xf>
  </cellXfs>
  <cellStyles count="9">
    <cellStyle name="Millares" xfId="7" builtinId="3"/>
    <cellStyle name="Millares [0]" xfId="6" builtinId="6"/>
    <cellStyle name="Millares [0] 2" xfId="8"/>
    <cellStyle name="Moneda" xfId="1" builtinId="4"/>
    <cellStyle name="Moneda [0]" xfId="3" builtinId="7"/>
    <cellStyle name="Normal" xfId="0" builtinId="0"/>
    <cellStyle name="Normal 2" xfId="4"/>
    <cellStyle name="Normal 3" xfId="5"/>
    <cellStyle name="Porcentaje" xfId="2" builtinId="5"/>
  </cellStyles>
  <dxfs count="77">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ont>
        <b/>
        <i val="0"/>
      </font>
      <fill>
        <patternFill>
          <bgColor rgb="FF92D050"/>
        </patternFill>
      </fill>
    </dxf>
    <dxf>
      <font>
        <b/>
        <i val="0"/>
        <color auto="1"/>
      </font>
      <fill>
        <patternFill>
          <bgColor rgb="FFFF0000"/>
        </patternFill>
      </fill>
    </dxf>
    <dxf>
      <fill>
        <patternFill>
          <bgColor rgb="FFFF0000"/>
        </patternFill>
      </fill>
    </dxf>
    <dxf>
      <fill>
        <patternFill>
          <bgColor rgb="FFFFFF00"/>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ont>
        <b/>
        <i val="0"/>
      </font>
      <fill>
        <patternFill>
          <bgColor rgb="FF92D050"/>
        </patternFill>
      </fill>
    </dxf>
    <dxf>
      <font>
        <b/>
        <i val="0"/>
        <color auto="1"/>
      </font>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ont>
        <b/>
        <i val="0"/>
      </font>
      <fill>
        <patternFill>
          <bgColor rgb="FF92D050"/>
        </patternFill>
      </fill>
    </dxf>
    <dxf>
      <font>
        <b/>
        <i val="0"/>
        <color auto="1"/>
      </font>
      <fill>
        <patternFill>
          <bgColor rgb="FFFF0000"/>
        </patternFill>
      </fill>
    </dxf>
    <dxf>
      <fill>
        <patternFill>
          <bgColor rgb="FFFF00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solid">
          <bgColor rgb="FFFFFF00"/>
        </patternFill>
      </fill>
    </dxf>
    <dxf>
      <fill>
        <patternFill>
          <bgColor rgb="FFFFFF00"/>
        </patternFill>
      </fill>
    </dxf>
    <dxf>
      <fill>
        <patternFill>
          <bgColor rgb="FFFF0000"/>
        </patternFill>
      </fill>
    </dxf>
    <dxf>
      <font>
        <b/>
        <i val="0"/>
      </font>
      <fill>
        <patternFill>
          <bgColor rgb="FF92D050"/>
        </patternFill>
      </fill>
    </dxf>
    <dxf>
      <font>
        <b/>
        <i val="0"/>
        <color auto="1"/>
      </font>
      <fill>
        <patternFill>
          <bgColor rgb="FFFF0000"/>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ont>
        <b/>
        <i val="0"/>
      </font>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3</xdr:col>
      <xdr:colOff>88583</xdr:colOff>
      <xdr:row>0</xdr:row>
      <xdr:rowOff>0</xdr:rowOff>
    </xdr:from>
    <xdr:to>
      <xdr:col>9</xdr:col>
      <xdr:colOff>687297</xdr:colOff>
      <xdr:row>1</xdr:row>
      <xdr:rowOff>170498</xdr:rowOff>
    </xdr:to>
    <xdr:sp macro="" textlink="">
      <xdr:nvSpPr>
        <xdr:cNvPr id="2" name="CuadroTexto 1">
          <a:extLst>
            <a:ext uri="{FF2B5EF4-FFF2-40B4-BE49-F238E27FC236}">
              <a16:creationId xmlns:a16="http://schemas.microsoft.com/office/drawing/2014/main" xmlns="" id="{018B505D-991D-46CC-9BB4-233C198176F9}"/>
            </a:ext>
          </a:extLst>
        </xdr:cNvPr>
        <xdr:cNvSpPr txBox="1"/>
      </xdr:nvSpPr>
      <xdr:spPr>
        <a:xfrm>
          <a:off x="1323023" y="1351121"/>
          <a:ext cx="9003574" cy="465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000" b="1" i="0"/>
            <a:t>OPCIONES DE COMPRA PUBLICIDAD TELETÓN 2025 (DIA</a:t>
          </a:r>
          <a:r>
            <a:rPr lang="es-CL" sz="2000" b="1" i="0" baseline="0"/>
            <a:t> DEL EVENTO)</a:t>
          </a:r>
          <a:endParaRPr lang="es-CL" sz="2000" b="1" i="0"/>
        </a:p>
        <a:p>
          <a:pPr algn="ctr"/>
          <a:endParaRPr lang="es-CL" sz="2000" b="1" i="0"/>
        </a:p>
      </xdr:txBody>
    </xdr:sp>
    <xdr:clientData/>
  </xdr:twoCellAnchor>
  <xdr:twoCellAnchor editAs="oneCell">
    <xdr:from>
      <xdr:col>11</xdr:col>
      <xdr:colOff>0</xdr:colOff>
      <xdr:row>27</xdr:row>
      <xdr:rowOff>0</xdr:rowOff>
    </xdr:from>
    <xdr:to>
      <xdr:col>11</xdr:col>
      <xdr:colOff>2540</xdr:colOff>
      <xdr:row>27</xdr:row>
      <xdr:rowOff>2540</xdr:rowOff>
    </xdr:to>
    <xdr:pic>
      <xdr:nvPicPr>
        <xdr:cNvPr id="3" name="Imagen 2" descr="https://ssl.gstatic.com/ui/v1/icons/mail/images/cleardot.gif">
          <a:extLst>
            <a:ext uri="{FF2B5EF4-FFF2-40B4-BE49-F238E27FC236}">
              <a16:creationId xmlns:a16="http://schemas.microsoft.com/office/drawing/2014/main" xmlns="" id="{92E4629F-5D01-482C-BBDA-C50DD935F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63400" y="8206740"/>
          <a:ext cx="2540" cy="2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88583</xdr:colOff>
      <xdr:row>0</xdr:row>
      <xdr:rowOff>0</xdr:rowOff>
    </xdr:from>
    <xdr:to>
      <xdr:col>9</xdr:col>
      <xdr:colOff>687297</xdr:colOff>
      <xdr:row>1</xdr:row>
      <xdr:rowOff>170498</xdr:rowOff>
    </xdr:to>
    <xdr:sp macro="" textlink="">
      <xdr:nvSpPr>
        <xdr:cNvPr id="4" name="CuadroTexto 3">
          <a:extLst>
            <a:ext uri="{FF2B5EF4-FFF2-40B4-BE49-F238E27FC236}">
              <a16:creationId xmlns="" xmlns:a16="http://schemas.microsoft.com/office/drawing/2014/main" id="{018B505D-991D-46CC-9BB4-233C198176F9}"/>
            </a:ext>
          </a:extLst>
        </xdr:cNvPr>
        <xdr:cNvSpPr txBox="1"/>
      </xdr:nvSpPr>
      <xdr:spPr>
        <a:xfrm>
          <a:off x="1288733" y="0"/>
          <a:ext cx="8771164" cy="446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000" b="1" i="0"/>
            <a:t>OPCIONES DE COMPRA PUBLICIDAD TELETÓN 2025 (DIA</a:t>
          </a:r>
          <a:r>
            <a:rPr lang="es-CL" sz="2000" b="1" i="0" baseline="0"/>
            <a:t> DEL EVENTO)</a:t>
          </a:r>
          <a:endParaRPr lang="es-CL" sz="2000" b="1" i="0"/>
        </a:p>
        <a:p>
          <a:pPr algn="ctr"/>
          <a:endParaRPr lang="es-CL" sz="2000" b="1" i="0"/>
        </a:p>
      </xdr:txBody>
    </xdr:sp>
    <xdr:clientData/>
  </xdr:twoCellAnchor>
  <xdr:twoCellAnchor editAs="oneCell">
    <xdr:from>
      <xdr:col>11</xdr:col>
      <xdr:colOff>0</xdr:colOff>
      <xdr:row>27</xdr:row>
      <xdr:rowOff>0</xdr:rowOff>
    </xdr:from>
    <xdr:to>
      <xdr:col>11</xdr:col>
      <xdr:colOff>2540</xdr:colOff>
      <xdr:row>27</xdr:row>
      <xdr:rowOff>2540</xdr:rowOff>
    </xdr:to>
    <xdr:pic>
      <xdr:nvPicPr>
        <xdr:cNvPr id="5" name="Imagen 4" descr="https://ssl.gstatic.com/ui/v1/icons/mail/images/cleardot.gif">
          <a:extLst>
            <a:ext uri="{FF2B5EF4-FFF2-40B4-BE49-F238E27FC236}">
              <a16:creationId xmlns="" xmlns:a16="http://schemas.microsoft.com/office/drawing/2014/main" id="{92E4629F-5D01-482C-BBDA-C50DD935F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49000" y="7591425"/>
          <a:ext cx="2540" cy="25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 xmlns:a16="http://schemas.microsoft.com/office/drawing/2014/main" id="{00000000-0008-0000-0200-000002000000}"/>
            </a:ext>
          </a:extLst>
        </xdr:cNvPr>
        <xdr:cNvSpPr txBox="1"/>
      </xdr:nvSpPr>
      <xdr:spPr>
        <a:xfrm>
          <a:off x="1909234" y="439664"/>
          <a:ext cx="13612283" cy="1008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 xmlns:a16="http://schemas.microsoft.com/office/drawing/2014/main" id="{00000000-0008-0000-0200-000002000000}"/>
            </a:ext>
          </a:extLst>
        </xdr:cNvPr>
        <xdr:cNvSpPr txBox="1"/>
      </xdr:nvSpPr>
      <xdr:spPr>
        <a:xfrm>
          <a:off x="2804584" y="430139"/>
          <a:ext cx="184986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 xmlns:a16="http://schemas.microsoft.com/office/drawing/2014/main" id="{00000000-0008-0000-0200-000002000000}"/>
            </a:ext>
          </a:extLst>
        </xdr:cNvPr>
        <xdr:cNvSpPr txBox="1"/>
      </xdr:nvSpPr>
      <xdr:spPr>
        <a:xfrm>
          <a:off x="2804584" y="430139"/>
          <a:ext cx="184986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 xmlns:a16="http://schemas.microsoft.com/office/drawing/2014/main" id="{00000000-0008-0000-0200-000002000000}"/>
            </a:ext>
          </a:extLst>
        </xdr:cNvPr>
        <xdr:cNvSpPr txBox="1"/>
      </xdr:nvSpPr>
      <xdr:spPr>
        <a:xfrm>
          <a:off x="2804584" y="430139"/>
          <a:ext cx="184986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137584</xdr:colOff>
      <xdr:row>6</xdr:row>
      <xdr:rowOff>1514</xdr:rowOff>
    </xdr:from>
    <xdr:to>
      <xdr:col>24</xdr:col>
      <xdr:colOff>338667</xdr:colOff>
      <xdr:row>9</xdr:row>
      <xdr:rowOff>381000</xdr:rowOff>
    </xdr:to>
    <xdr:sp macro="" textlink="">
      <xdr:nvSpPr>
        <xdr:cNvPr id="2" name="CuadroTexto 1">
          <a:extLst>
            <a:ext uri="{FF2B5EF4-FFF2-40B4-BE49-F238E27FC236}">
              <a16:creationId xmlns="" xmlns:a16="http://schemas.microsoft.com/office/drawing/2014/main" id="{00000000-0008-0000-0200-000002000000}"/>
            </a:ext>
          </a:extLst>
        </xdr:cNvPr>
        <xdr:cNvSpPr txBox="1"/>
      </xdr:nvSpPr>
      <xdr:spPr>
        <a:xfrm>
          <a:off x="2804584" y="430139"/>
          <a:ext cx="18193808" cy="9986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L" sz="2400" b="1"/>
            <a:t>ORDEN DE PUBLICIDAD EN TELEVISIÓN ABIERTA PARA TELETÓN 2025</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466243</xdr:colOff>
      <xdr:row>7</xdr:row>
      <xdr:rowOff>28575</xdr:rowOff>
    </xdr:from>
    <xdr:to>
      <xdr:col>8</xdr:col>
      <xdr:colOff>938683</xdr:colOff>
      <xdr:row>9</xdr:row>
      <xdr:rowOff>76200</xdr:rowOff>
    </xdr:to>
    <xdr:sp macro="" textlink="">
      <xdr:nvSpPr>
        <xdr:cNvPr id="2" name="Text Box 1">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333018" y="1666875"/>
          <a:ext cx="6149340" cy="447675"/>
        </a:xfrm>
        <a:prstGeom prst="rect">
          <a:avLst/>
        </a:prstGeom>
        <a:solidFill>
          <a:srgbClr val="FFFFFF"/>
        </a:solidFill>
        <a:ln w="9525">
          <a:noFill/>
          <a:miter lim="800000"/>
          <a:headEnd/>
          <a:tailEnd/>
        </a:ln>
      </xdr:spPr>
      <xdr:txBody>
        <a:bodyPr vertOverflow="clip" wrap="square" lIns="45720" tIns="41148" rIns="45720" bIns="0" anchor="t" upright="1"/>
        <a:lstStyle/>
        <a:p>
          <a:pPr algn="ctr" rtl="0">
            <a:defRPr sz="1000"/>
          </a:pPr>
          <a:r>
            <a:rPr lang="en-US" sz="2400" b="1" i="0" u="none" strike="noStrike" baseline="0">
              <a:solidFill>
                <a:srgbClr val="000000"/>
              </a:solidFill>
              <a:latin typeface="Arial" panose="020B0604020202020204" pitchFamily="34" charset="0"/>
              <a:cs typeface="Arial" panose="020B0604020202020204" pitchFamily="34" charset="0"/>
            </a:rPr>
            <a:t>CONTRATO TELETÓN 2025</a:t>
          </a:r>
        </a:p>
        <a:p>
          <a:pPr algn="ctr" rtl="0">
            <a:defRPr sz="1000"/>
          </a:pPr>
          <a:endParaRPr lang="en-US" sz="2400" b="1" i="0" u="none" strike="noStrike" baseline="0">
            <a:solidFill>
              <a:srgbClr val="000000"/>
            </a:solidFill>
            <a:latin typeface="Arial" panose="020B0604020202020204" pitchFamily="34" charset="0"/>
            <a:cs typeface="Arial" panose="020B0604020202020204" pitchFamily="34" charset="0"/>
          </a:endParaRPr>
        </a:p>
      </xdr:txBody>
    </xdr:sp>
    <xdr:clientData/>
  </xdr:twoCellAnchor>
  <xdr:twoCellAnchor>
    <xdr:from>
      <xdr:col>2</xdr:col>
      <xdr:colOff>466243</xdr:colOff>
      <xdr:row>7</xdr:row>
      <xdr:rowOff>28575</xdr:rowOff>
    </xdr:from>
    <xdr:to>
      <xdr:col>8</xdr:col>
      <xdr:colOff>938683</xdr:colOff>
      <xdr:row>9</xdr:row>
      <xdr:rowOff>76200</xdr:rowOff>
    </xdr:to>
    <xdr:sp macro="" textlink="">
      <xdr:nvSpPr>
        <xdr:cNvPr id="3" name="Text Box 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333018" y="1666875"/>
          <a:ext cx="6149340" cy="447675"/>
        </a:xfrm>
        <a:prstGeom prst="rect">
          <a:avLst/>
        </a:prstGeom>
        <a:solidFill>
          <a:srgbClr val="FFFFFF"/>
        </a:solidFill>
        <a:ln w="9525">
          <a:noFill/>
          <a:miter lim="800000"/>
          <a:headEnd/>
          <a:tailEnd/>
        </a:ln>
      </xdr:spPr>
      <xdr:txBody>
        <a:bodyPr vertOverflow="clip" wrap="square" lIns="45720" tIns="41148" rIns="45720" bIns="0" anchor="t" upright="1"/>
        <a:lstStyle/>
        <a:p>
          <a:pPr algn="ctr" rtl="0">
            <a:defRPr sz="1000"/>
          </a:pPr>
          <a:r>
            <a:rPr lang="en-US" sz="2400" b="1" i="0" u="none" strike="noStrike" baseline="0">
              <a:solidFill>
                <a:srgbClr val="000000"/>
              </a:solidFill>
              <a:latin typeface="Arial" panose="020B0604020202020204" pitchFamily="34" charset="0"/>
              <a:cs typeface="Arial" panose="020B0604020202020204" pitchFamily="34" charset="0"/>
            </a:rPr>
            <a:t>CONTRATO TELETÓN 2025</a:t>
          </a:r>
        </a:p>
        <a:p>
          <a:pPr algn="ctr" rtl="0">
            <a:defRPr sz="1000"/>
          </a:pPr>
          <a:endParaRPr lang="en-US" sz="2400" b="1" i="0" u="none" strike="noStrike" baseline="0">
            <a:solidFill>
              <a:srgbClr val="000000"/>
            </a:solidFill>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ldanaro0414/Desktop/Rosita/2024/11.%20TELETON/TELET&#211;N%202024/COMERCIALIZACION%20TELETON%202024/ORDEN%20Y%20CONTRATO%20CLIENTES%20-%20TELET&#211;N%20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DICIONES"/>
      <sheetName val="INSTRUCCIONES"/>
      <sheetName val="ORDEN"/>
      <sheetName val="CONTRATO"/>
      <sheetName val="1"/>
    </sheetNames>
    <sheetDataSet>
      <sheetData sheetId="0"/>
      <sheetData sheetId="1"/>
      <sheetData sheetId="2"/>
      <sheetData sheetId="3"/>
      <sheetData sheetId="4">
        <row r="3">
          <cell r="D3" t="str">
            <v>Tarifa x Segundo</v>
          </cell>
        </row>
        <row r="4">
          <cell r="D4">
            <v>816</v>
          </cell>
        </row>
        <row r="5">
          <cell r="D5">
            <v>916</v>
          </cell>
        </row>
        <row r="6">
          <cell r="D6">
            <v>1252</v>
          </cell>
        </row>
        <row r="29">
          <cell r="I29">
            <v>15</v>
          </cell>
        </row>
        <row r="30">
          <cell r="I30">
            <v>16</v>
          </cell>
        </row>
        <row r="31">
          <cell r="I31">
            <v>17</v>
          </cell>
        </row>
        <row r="32">
          <cell r="I32">
            <v>18</v>
          </cell>
        </row>
        <row r="33">
          <cell r="I33">
            <v>19</v>
          </cell>
        </row>
        <row r="34">
          <cell r="I34">
            <v>20</v>
          </cell>
        </row>
        <row r="35">
          <cell r="B35" t="str">
            <v>CA</v>
          </cell>
          <cell r="C35">
            <v>0.4</v>
          </cell>
          <cell r="I35">
            <v>21</v>
          </cell>
        </row>
        <row r="36">
          <cell r="B36" t="str">
            <v>SE</v>
          </cell>
          <cell r="C36">
            <v>0.3</v>
          </cell>
          <cell r="I36">
            <v>22</v>
          </cell>
        </row>
        <row r="37">
          <cell r="B37" t="str">
            <v>TE</v>
          </cell>
          <cell r="C37">
            <v>0.2</v>
          </cell>
          <cell r="I37">
            <v>23</v>
          </cell>
        </row>
        <row r="38">
          <cell r="B38">
            <v>0</v>
          </cell>
          <cell r="C38">
            <v>0</v>
          </cell>
          <cell r="I38">
            <v>24</v>
          </cell>
        </row>
        <row r="39">
          <cell r="B39" t="str">
            <v>CI</v>
          </cell>
          <cell r="C39">
            <v>0.3</v>
          </cell>
          <cell r="I39">
            <v>25</v>
          </cell>
        </row>
        <row r="40">
          <cell r="I40">
            <v>26</v>
          </cell>
        </row>
        <row r="41">
          <cell r="I41">
            <v>27</v>
          </cell>
        </row>
        <row r="42">
          <cell r="I42">
            <v>28</v>
          </cell>
        </row>
        <row r="43">
          <cell r="I43">
            <v>29</v>
          </cell>
        </row>
        <row r="44">
          <cell r="I44">
            <v>30</v>
          </cell>
        </row>
        <row r="45">
          <cell r="B45" t="str">
            <v>CA</v>
          </cell>
          <cell r="I45">
            <v>31</v>
          </cell>
        </row>
        <row r="46">
          <cell r="B46" t="str">
            <v>SE</v>
          </cell>
          <cell r="I46">
            <v>32</v>
          </cell>
        </row>
        <row r="47">
          <cell r="B47" t="str">
            <v>TE</v>
          </cell>
          <cell r="I47">
            <v>33</v>
          </cell>
        </row>
        <row r="48">
          <cell r="B48" t="str">
            <v>CI</v>
          </cell>
          <cell r="I48">
            <v>34</v>
          </cell>
        </row>
        <row r="49">
          <cell r="I49">
            <v>35</v>
          </cell>
        </row>
        <row r="50">
          <cell r="I50">
            <v>36</v>
          </cell>
        </row>
        <row r="51">
          <cell r="I51">
            <v>37</v>
          </cell>
        </row>
        <row r="52">
          <cell r="B52" t="str">
            <v>SI</v>
          </cell>
          <cell r="I52">
            <v>38</v>
          </cell>
        </row>
        <row r="53">
          <cell r="B53" t="str">
            <v>NO</v>
          </cell>
          <cell r="I53">
            <v>39</v>
          </cell>
        </row>
        <row r="54">
          <cell r="I54">
            <v>40</v>
          </cell>
        </row>
        <row r="55">
          <cell r="I55">
            <v>41</v>
          </cell>
        </row>
        <row r="56">
          <cell r="I56">
            <v>42</v>
          </cell>
        </row>
        <row r="57">
          <cell r="I57">
            <v>43</v>
          </cell>
        </row>
        <row r="58">
          <cell r="I58">
            <v>44</v>
          </cell>
        </row>
        <row r="59">
          <cell r="B59" t="str">
            <v>SI</v>
          </cell>
          <cell r="C59">
            <v>0.3</v>
          </cell>
          <cell r="I59">
            <v>45</v>
          </cell>
        </row>
        <row r="60">
          <cell r="B60" t="str">
            <v>NO</v>
          </cell>
          <cell r="C60">
            <v>0</v>
          </cell>
          <cell r="I60">
            <v>46</v>
          </cell>
        </row>
        <row r="61">
          <cell r="I61">
            <v>47</v>
          </cell>
        </row>
        <row r="62">
          <cell r="I62">
            <v>48</v>
          </cell>
        </row>
        <row r="63">
          <cell r="I63">
            <v>49</v>
          </cell>
        </row>
        <row r="64">
          <cell r="I64">
            <v>50</v>
          </cell>
        </row>
        <row r="65">
          <cell r="G65" t="str">
            <v>M-001</v>
          </cell>
          <cell r="I65">
            <v>51</v>
          </cell>
        </row>
        <row r="66">
          <cell r="G66" t="str">
            <v>M-002</v>
          </cell>
          <cell r="I66">
            <v>52</v>
          </cell>
        </row>
        <row r="67">
          <cell r="G67" t="str">
            <v>M-003</v>
          </cell>
          <cell r="I67">
            <v>53</v>
          </cell>
        </row>
        <row r="68">
          <cell r="G68" t="str">
            <v>M-004</v>
          </cell>
          <cell r="I68">
            <v>54</v>
          </cell>
        </row>
        <row r="69">
          <cell r="G69" t="str">
            <v>M-005</v>
          </cell>
          <cell r="I69">
            <v>55</v>
          </cell>
        </row>
        <row r="70">
          <cell r="G70" t="str">
            <v>M-006</v>
          </cell>
          <cell r="I70">
            <v>56</v>
          </cell>
        </row>
        <row r="71">
          <cell r="G71" t="str">
            <v>M-007</v>
          </cell>
          <cell r="I71">
            <v>57</v>
          </cell>
        </row>
        <row r="72">
          <cell r="G72" t="str">
            <v>M-008</v>
          </cell>
          <cell r="I72">
            <v>58</v>
          </cell>
        </row>
        <row r="73">
          <cell r="G73" t="str">
            <v>M-009</v>
          </cell>
          <cell r="I73">
            <v>59</v>
          </cell>
        </row>
        <row r="74">
          <cell r="G74" t="str">
            <v>M-010</v>
          </cell>
          <cell r="I74">
            <v>60</v>
          </cell>
        </row>
        <row r="75">
          <cell r="G75" t="str">
            <v>M-011</v>
          </cell>
          <cell r="I75">
            <v>61</v>
          </cell>
        </row>
        <row r="76">
          <cell r="G76" t="str">
            <v>M-012</v>
          </cell>
          <cell r="I76">
            <v>62</v>
          </cell>
        </row>
        <row r="77">
          <cell r="G77" t="str">
            <v>M-013</v>
          </cell>
          <cell r="I77">
            <v>63</v>
          </cell>
        </row>
        <row r="78">
          <cell r="G78" t="str">
            <v>M-014</v>
          </cell>
          <cell r="I78">
            <v>64</v>
          </cell>
        </row>
        <row r="79">
          <cell r="G79" t="str">
            <v>M-015</v>
          </cell>
          <cell r="I79">
            <v>65</v>
          </cell>
        </row>
        <row r="80">
          <cell r="G80" t="str">
            <v>M-016</v>
          </cell>
          <cell r="I80">
            <v>66</v>
          </cell>
        </row>
        <row r="81">
          <cell r="G81" t="str">
            <v>M-017</v>
          </cell>
          <cell r="I81">
            <v>67</v>
          </cell>
        </row>
        <row r="82">
          <cell r="G82" t="str">
            <v>M-018</v>
          </cell>
          <cell r="I82">
            <v>68</v>
          </cell>
        </row>
        <row r="83">
          <cell r="G83" t="str">
            <v>M-019</v>
          </cell>
          <cell r="I83">
            <v>69</v>
          </cell>
        </row>
        <row r="84">
          <cell r="G84" t="str">
            <v>M-020</v>
          </cell>
          <cell r="I84">
            <v>70</v>
          </cell>
        </row>
        <row r="85">
          <cell r="G85" t="str">
            <v>M-021</v>
          </cell>
          <cell r="I85">
            <v>71</v>
          </cell>
        </row>
        <row r="86">
          <cell r="G86" t="str">
            <v>M-022</v>
          </cell>
          <cell r="I86">
            <v>72</v>
          </cell>
        </row>
        <row r="87">
          <cell r="G87" t="str">
            <v>M-023</v>
          </cell>
          <cell r="I87">
            <v>73</v>
          </cell>
        </row>
        <row r="88">
          <cell r="G88" t="str">
            <v>M-024</v>
          </cell>
          <cell r="I88">
            <v>74</v>
          </cell>
        </row>
        <row r="89">
          <cell r="G89" t="str">
            <v>M-025</v>
          </cell>
          <cell r="I89">
            <v>75</v>
          </cell>
        </row>
        <row r="90">
          <cell r="G90" t="str">
            <v>M-026</v>
          </cell>
          <cell r="I90">
            <v>76</v>
          </cell>
        </row>
        <row r="91">
          <cell r="G91" t="str">
            <v>M-027</v>
          </cell>
          <cell r="I91">
            <v>77</v>
          </cell>
        </row>
        <row r="92">
          <cell r="G92" t="str">
            <v>M-028</v>
          </cell>
          <cell r="I92">
            <v>78</v>
          </cell>
        </row>
        <row r="93">
          <cell r="G93" t="str">
            <v>M-029</v>
          </cell>
          <cell r="I93">
            <v>79</v>
          </cell>
        </row>
        <row r="94">
          <cell r="G94" t="str">
            <v>M-030</v>
          </cell>
          <cell r="I94">
            <v>80</v>
          </cell>
        </row>
        <row r="95">
          <cell r="G95" t="str">
            <v>M-031</v>
          </cell>
          <cell r="I95">
            <v>81</v>
          </cell>
        </row>
        <row r="96">
          <cell r="G96" t="str">
            <v>M-032</v>
          </cell>
          <cell r="I96">
            <v>82</v>
          </cell>
        </row>
        <row r="97">
          <cell r="G97" t="str">
            <v>M-033</v>
          </cell>
          <cell r="I97">
            <v>83</v>
          </cell>
        </row>
        <row r="98">
          <cell r="G98" t="str">
            <v>M-034</v>
          </cell>
          <cell r="I98">
            <v>84</v>
          </cell>
        </row>
        <row r="99">
          <cell r="G99" t="str">
            <v>M-035</v>
          </cell>
          <cell r="I99">
            <v>85</v>
          </cell>
        </row>
        <row r="100">
          <cell r="G100" t="str">
            <v>M-036</v>
          </cell>
          <cell r="I100">
            <v>86</v>
          </cell>
        </row>
        <row r="101">
          <cell r="G101" t="str">
            <v>M-037</v>
          </cell>
          <cell r="I101">
            <v>87</v>
          </cell>
        </row>
        <row r="102">
          <cell r="G102" t="str">
            <v>M-038</v>
          </cell>
          <cell r="I102">
            <v>88</v>
          </cell>
        </row>
        <row r="103">
          <cell r="G103" t="str">
            <v>M-039</v>
          </cell>
          <cell r="I103">
            <v>89</v>
          </cell>
        </row>
        <row r="104">
          <cell r="G104" t="str">
            <v>M-040</v>
          </cell>
          <cell r="I104">
            <v>90</v>
          </cell>
        </row>
        <row r="105">
          <cell r="G105" t="str">
            <v>M-041</v>
          </cell>
          <cell r="I105">
            <v>91</v>
          </cell>
        </row>
        <row r="106">
          <cell r="G106" t="str">
            <v>M-042</v>
          </cell>
          <cell r="I106">
            <v>92</v>
          </cell>
        </row>
        <row r="107">
          <cell r="G107" t="str">
            <v>M-043</v>
          </cell>
          <cell r="I107">
            <v>93</v>
          </cell>
        </row>
        <row r="108">
          <cell r="G108" t="str">
            <v>M-044</v>
          </cell>
          <cell r="I108">
            <v>94</v>
          </cell>
        </row>
        <row r="109">
          <cell r="G109" t="str">
            <v>M-045</v>
          </cell>
          <cell r="I109">
            <v>95</v>
          </cell>
        </row>
        <row r="110">
          <cell r="G110" t="str">
            <v>M-046</v>
          </cell>
          <cell r="I110">
            <v>96</v>
          </cell>
        </row>
        <row r="111">
          <cell r="G111" t="str">
            <v>M-047</v>
          </cell>
          <cell r="I111">
            <v>97</v>
          </cell>
        </row>
        <row r="112">
          <cell r="G112" t="str">
            <v>M-048</v>
          </cell>
          <cell r="I112">
            <v>98</v>
          </cell>
        </row>
        <row r="113">
          <cell r="G113" t="str">
            <v>M-049</v>
          </cell>
          <cell r="I113">
            <v>99</v>
          </cell>
        </row>
        <row r="114">
          <cell r="G114" t="str">
            <v>M-050</v>
          </cell>
          <cell r="I114">
            <v>100</v>
          </cell>
        </row>
        <row r="115">
          <cell r="G115" t="str">
            <v>M-051</v>
          </cell>
        </row>
        <row r="116">
          <cell r="G116" t="str">
            <v>M-052</v>
          </cell>
        </row>
        <row r="117">
          <cell r="G117" t="str">
            <v>M-053</v>
          </cell>
        </row>
        <row r="118">
          <cell r="G118" t="str">
            <v>M-054</v>
          </cell>
        </row>
        <row r="119">
          <cell r="G119" t="str">
            <v>M-055</v>
          </cell>
        </row>
        <row r="120">
          <cell r="G120" t="str">
            <v>M-056</v>
          </cell>
        </row>
        <row r="121">
          <cell r="G121" t="str">
            <v>M-057</v>
          </cell>
        </row>
        <row r="122">
          <cell r="G122" t="str">
            <v>M-058</v>
          </cell>
        </row>
        <row r="123">
          <cell r="G123" t="str">
            <v>M-059</v>
          </cell>
        </row>
        <row r="124">
          <cell r="G124" t="str">
            <v>M-060</v>
          </cell>
        </row>
        <row r="125">
          <cell r="G125" t="str">
            <v>M-061</v>
          </cell>
        </row>
        <row r="126">
          <cell r="G126" t="str">
            <v>M-062</v>
          </cell>
        </row>
        <row r="127">
          <cell r="B127" t="str">
            <v>1ra tanda</v>
          </cell>
          <cell r="G127" t="str">
            <v>M-063</v>
          </cell>
        </row>
        <row r="128">
          <cell r="B128" t="str">
            <v>2da tanda</v>
          </cell>
          <cell r="G128" t="str">
            <v>M-064</v>
          </cell>
        </row>
        <row r="129">
          <cell r="B129" t="str">
            <v>3ra tanda</v>
          </cell>
          <cell r="G129" t="str">
            <v>M-065</v>
          </cell>
        </row>
        <row r="130">
          <cell r="B130" t="str">
            <v>4ta tanda</v>
          </cell>
          <cell r="G130" t="str">
            <v>M-066</v>
          </cell>
        </row>
        <row r="131">
          <cell r="B131" t="str">
            <v>Ult.tanda</v>
          </cell>
          <cell r="G131" t="str">
            <v>M-067</v>
          </cell>
        </row>
        <row r="132">
          <cell r="G132" t="str">
            <v>M-068</v>
          </cell>
        </row>
        <row r="133">
          <cell r="G133" t="str">
            <v>M-069</v>
          </cell>
        </row>
        <row r="134">
          <cell r="G134" t="str">
            <v>M-070</v>
          </cell>
        </row>
        <row r="135">
          <cell r="G135" t="str">
            <v>M-071</v>
          </cell>
        </row>
        <row r="136">
          <cell r="G136" t="str">
            <v>M-072</v>
          </cell>
        </row>
        <row r="137">
          <cell r="G137" t="str">
            <v>M-073</v>
          </cell>
        </row>
        <row r="138">
          <cell r="G138" t="str">
            <v>M-074</v>
          </cell>
        </row>
        <row r="139">
          <cell r="G139" t="str">
            <v>M-075</v>
          </cell>
        </row>
        <row r="140">
          <cell r="G140" t="str">
            <v>M-076</v>
          </cell>
        </row>
        <row r="141">
          <cell r="G141" t="str">
            <v>M-077</v>
          </cell>
        </row>
        <row r="142">
          <cell r="G142" t="str">
            <v>M-078</v>
          </cell>
        </row>
        <row r="143">
          <cell r="G143" t="str">
            <v>M-079</v>
          </cell>
        </row>
        <row r="144">
          <cell r="G144" t="str">
            <v>M-080</v>
          </cell>
        </row>
        <row r="145">
          <cell r="G145" t="str">
            <v>M-081</v>
          </cell>
        </row>
        <row r="146">
          <cell r="G146" t="str">
            <v>M-082</v>
          </cell>
        </row>
        <row r="147">
          <cell r="G147" t="str">
            <v>M-083</v>
          </cell>
        </row>
        <row r="148">
          <cell r="G148" t="str">
            <v>M-084</v>
          </cell>
        </row>
        <row r="149">
          <cell r="G149" t="str">
            <v>M-085</v>
          </cell>
        </row>
        <row r="150">
          <cell r="G150" t="str">
            <v>M-086</v>
          </cell>
        </row>
        <row r="151">
          <cell r="G151" t="str">
            <v>M-087</v>
          </cell>
        </row>
        <row r="152">
          <cell r="G152" t="str">
            <v>M-088</v>
          </cell>
        </row>
        <row r="153">
          <cell r="G153" t="str">
            <v>M-089</v>
          </cell>
        </row>
        <row r="154">
          <cell r="G154" t="str">
            <v>M-090</v>
          </cell>
        </row>
        <row r="155">
          <cell r="G155" t="str">
            <v>M-091</v>
          </cell>
        </row>
        <row r="156">
          <cell r="G156" t="str">
            <v>M-092</v>
          </cell>
        </row>
        <row r="157">
          <cell r="G157" t="str">
            <v>M-093</v>
          </cell>
        </row>
        <row r="158">
          <cell r="G158" t="str">
            <v>M-094</v>
          </cell>
        </row>
        <row r="159">
          <cell r="G159" t="str">
            <v>M-095</v>
          </cell>
        </row>
        <row r="160">
          <cell r="E160" t="str">
            <v>A</v>
          </cell>
          <cell r="G160" t="str">
            <v>M-096</v>
          </cell>
        </row>
        <row r="161">
          <cell r="E161" t="str">
            <v>B</v>
          </cell>
          <cell r="G161" t="str">
            <v>M-097</v>
          </cell>
        </row>
        <row r="162">
          <cell r="E162" t="str">
            <v>C</v>
          </cell>
          <cell r="G162" t="str">
            <v>M-098</v>
          </cell>
        </row>
        <row r="163">
          <cell r="E163" t="str">
            <v>F</v>
          </cell>
          <cell r="G163" t="str">
            <v>M-099</v>
          </cell>
        </row>
        <row r="164">
          <cell r="E164" t="str">
            <v>-</v>
          </cell>
          <cell r="G164" t="str">
            <v>M-100</v>
          </cell>
        </row>
        <row r="165">
          <cell r="G165" t="str">
            <v>M-101</v>
          </cell>
        </row>
        <row r="166">
          <cell r="G166" t="str">
            <v>M-102</v>
          </cell>
        </row>
        <row r="167">
          <cell r="G167" t="str">
            <v>M-103</v>
          </cell>
        </row>
        <row r="168">
          <cell r="G168" t="str">
            <v>M-104</v>
          </cell>
        </row>
        <row r="169">
          <cell r="G169" t="str">
            <v>M-105</v>
          </cell>
        </row>
        <row r="170">
          <cell r="G170" t="str">
            <v>M-106</v>
          </cell>
        </row>
        <row r="171">
          <cell r="G171" t="str">
            <v>M-107</v>
          </cell>
        </row>
        <row r="172">
          <cell r="G172" t="str">
            <v>M-108</v>
          </cell>
        </row>
        <row r="173">
          <cell r="G173" t="str">
            <v>M-109</v>
          </cell>
        </row>
        <row r="174">
          <cell r="G174" t="str">
            <v>M-110</v>
          </cell>
        </row>
        <row r="175">
          <cell r="G175" t="str">
            <v>M-111</v>
          </cell>
        </row>
        <row r="176">
          <cell r="G176" t="str">
            <v>M-112</v>
          </cell>
        </row>
        <row r="177">
          <cell r="G177" t="str">
            <v>M-113</v>
          </cell>
        </row>
        <row r="178">
          <cell r="G178" t="str">
            <v>M-114</v>
          </cell>
        </row>
        <row r="179">
          <cell r="G179" t="str">
            <v>M-115</v>
          </cell>
        </row>
        <row r="180">
          <cell r="G180" t="str">
            <v>M-116</v>
          </cell>
        </row>
        <row r="181">
          <cell r="G181" t="str">
            <v>M-117</v>
          </cell>
        </row>
        <row r="182">
          <cell r="G182" t="str">
            <v>M-118</v>
          </cell>
        </row>
        <row r="183">
          <cell r="G183" t="str">
            <v>M-119</v>
          </cell>
        </row>
        <row r="184">
          <cell r="G184" t="str">
            <v>M-120</v>
          </cell>
        </row>
        <row r="185">
          <cell r="G185" t="str">
            <v>M-121</v>
          </cell>
        </row>
        <row r="186">
          <cell r="G186" t="str">
            <v>M-122</v>
          </cell>
        </row>
        <row r="187">
          <cell r="G187" t="str">
            <v>M-123</v>
          </cell>
        </row>
        <row r="188">
          <cell r="G188" t="str">
            <v>M-124</v>
          </cell>
        </row>
        <row r="189">
          <cell r="G189" t="str">
            <v>M-125</v>
          </cell>
        </row>
        <row r="190">
          <cell r="G190" t="str">
            <v>M-126</v>
          </cell>
        </row>
        <row r="191">
          <cell r="G191" t="str">
            <v>M-127</v>
          </cell>
        </row>
        <row r="192">
          <cell r="G192" t="str">
            <v>M-128</v>
          </cell>
        </row>
        <row r="193">
          <cell r="G193" t="str">
            <v>M-129</v>
          </cell>
        </row>
        <row r="194">
          <cell r="G194" t="str">
            <v>M-130</v>
          </cell>
        </row>
        <row r="195">
          <cell r="G195" t="str">
            <v>M-131</v>
          </cell>
        </row>
        <row r="196">
          <cell r="G196" t="str">
            <v>M-132</v>
          </cell>
        </row>
        <row r="197">
          <cell r="G197" t="str">
            <v>M-133</v>
          </cell>
        </row>
        <row r="198">
          <cell r="G198" t="str">
            <v>M-134</v>
          </cell>
        </row>
        <row r="199">
          <cell r="G199" t="str">
            <v>M-135</v>
          </cell>
        </row>
        <row r="200">
          <cell r="G200" t="str">
            <v>M-136</v>
          </cell>
        </row>
        <row r="201">
          <cell r="G201" t="str">
            <v>M-137</v>
          </cell>
        </row>
        <row r="202">
          <cell r="G202" t="str">
            <v>M-138</v>
          </cell>
        </row>
        <row r="203">
          <cell r="G203" t="str">
            <v>M-139</v>
          </cell>
        </row>
        <row r="204">
          <cell r="G204" t="str">
            <v>M-140</v>
          </cell>
        </row>
        <row r="205">
          <cell r="G205" t="str">
            <v>M-141</v>
          </cell>
        </row>
        <row r="206">
          <cell r="G206" t="str">
            <v>M-142</v>
          </cell>
        </row>
        <row r="207">
          <cell r="G207" t="str">
            <v>M-143</v>
          </cell>
        </row>
        <row r="208">
          <cell r="G208" t="str">
            <v>M-144</v>
          </cell>
        </row>
        <row r="209">
          <cell r="G209" t="str">
            <v>M-145</v>
          </cell>
        </row>
        <row r="210">
          <cell r="G210" t="str">
            <v>M-146</v>
          </cell>
        </row>
        <row r="211">
          <cell r="G211" t="str">
            <v>M-147</v>
          </cell>
        </row>
        <row r="212">
          <cell r="G212" t="str">
            <v>M-148</v>
          </cell>
        </row>
        <row r="213">
          <cell r="G213" t="str">
            <v>M-149</v>
          </cell>
        </row>
        <row r="214">
          <cell r="G214" t="str">
            <v>M-150</v>
          </cell>
        </row>
        <row r="215">
          <cell r="G215" t="str">
            <v>M-151</v>
          </cell>
        </row>
        <row r="216">
          <cell r="G216" t="str">
            <v>M-152</v>
          </cell>
        </row>
        <row r="217">
          <cell r="G217" t="str">
            <v>M-153</v>
          </cell>
        </row>
        <row r="218">
          <cell r="G218" t="str">
            <v>M-154</v>
          </cell>
        </row>
        <row r="219">
          <cell r="G219" t="str">
            <v>M-155</v>
          </cell>
        </row>
        <row r="220">
          <cell r="G220" t="str">
            <v>M-156</v>
          </cell>
        </row>
        <row r="221">
          <cell r="G221" t="str">
            <v>M-157</v>
          </cell>
        </row>
        <row r="222">
          <cell r="G222" t="str">
            <v>M-158</v>
          </cell>
        </row>
        <row r="223">
          <cell r="G223" t="str">
            <v>M-159</v>
          </cell>
        </row>
        <row r="224">
          <cell r="G224" t="str">
            <v>M-160</v>
          </cell>
        </row>
        <row r="225">
          <cell r="G225" t="str">
            <v>M-161</v>
          </cell>
        </row>
        <row r="226">
          <cell r="G226" t="str">
            <v>M-162</v>
          </cell>
        </row>
        <row r="227">
          <cell r="G227" t="str">
            <v>M-163</v>
          </cell>
        </row>
        <row r="228">
          <cell r="G228" t="str">
            <v>M-164</v>
          </cell>
        </row>
        <row r="229">
          <cell r="G229" t="str">
            <v>M-165</v>
          </cell>
        </row>
        <row r="230">
          <cell r="G230" t="str">
            <v>M-166</v>
          </cell>
        </row>
        <row r="231">
          <cell r="G231" t="str">
            <v>M-167</v>
          </cell>
        </row>
        <row r="232">
          <cell r="G232" t="str">
            <v>M-168</v>
          </cell>
        </row>
        <row r="233">
          <cell r="G233" t="str">
            <v>M-169</v>
          </cell>
        </row>
        <row r="234">
          <cell r="G234" t="str">
            <v>M-170</v>
          </cell>
        </row>
        <row r="235">
          <cell r="G235" t="str">
            <v>M-171</v>
          </cell>
        </row>
        <row r="236">
          <cell r="G236" t="str">
            <v>M-172</v>
          </cell>
        </row>
        <row r="237">
          <cell r="G237" t="str">
            <v>M-173</v>
          </cell>
        </row>
        <row r="238">
          <cell r="G238" t="str">
            <v>M-174</v>
          </cell>
        </row>
        <row r="239">
          <cell r="G239" t="str">
            <v>M-175</v>
          </cell>
        </row>
        <row r="240">
          <cell r="G240" t="str">
            <v>M-176</v>
          </cell>
        </row>
        <row r="241">
          <cell r="G241" t="str">
            <v>M-177</v>
          </cell>
        </row>
        <row r="242">
          <cell r="G242" t="str">
            <v>M-178</v>
          </cell>
        </row>
        <row r="243">
          <cell r="G243" t="str">
            <v>M-179</v>
          </cell>
        </row>
        <row r="244">
          <cell r="G244" t="str">
            <v>M-180</v>
          </cell>
        </row>
        <row r="245">
          <cell r="G245" t="str">
            <v>M-181</v>
          </cell>
        </row>
        <row r="246">
          <cell r="G246" t="str">
            <v>M-182</v>
          </cell>
        </row>
        <row r="247">
          <cell r="G247" t="str">
            <v>M-183</v>
          </cell>
        </row>
        <row r="248">
          <cell r="G248" t="str">
            <v>M-184</v>
          </cell>
        </row>
        <row r="249">
          <cell r="G249" t="str">
            <v>M-185</v>
          </cell>
        </row>
        <row r="250">
          <cell r="G250" t="str">
            <v>M-186</v>
          </cell>
        </row>
        <row r="251">
          <cell r="G251" t="str">
            <v>M-187</v>
          </cell>
        </row>
        <row r="252">
          <cell r="G252" t="str">
            <v>M-188</v>
          </cell>
        </row>
        <row r="253">
          <cell r="G253" t="str">
            <v>M-189</v>
          </cell>
        </row>
        <row r="254">
          <cell r="G254" t="str">
            <v>M-190</v>
          </cell>
        </row>
        <row r="255">
          <cell r="G255" t="str">
            <v>M-191</v>
          </cell>
        </row>
        <row r="256">
          <cell r="G256" t="str">
            <v>M-192</v>
          </cell>
        </row>
        <row r="257">
          <cell r="G257" t="str">
            <v>M-193</v>
          </cell>
        </row>
        <row r="258">
          <cell r="G258" t="str">
            <v>M-194</v>
          </cell>
        </row>
        <row r="259">
          <cell r="G259" t="str">
            <v>M-195</v>
          </cell>
        </row>
        <row r="260">
          <cell r="G260" t="str">
            <v>M-196</v>
          </cell>
        </row>
        <row r="261">
          <cell r="G261" t="str">
            <v>M-197</v>
          </cell>
        </row>
        <row r="262">
          <cell r="G262" t="str">
            <v>M-198</v>
          </cell>
        </row>
        <row r="263">
          <cell r="G263" t="str">
            <v>M-199</v>
          </cell>
        </row>
        <row r="264">
          <cell r="G264" t="str">
            <v>M-200</v>
          </cell>
        </row>
        <row r="265">
          <cell r="G265" t="str">
            <v>M-201</v>
          </cell>
        </row>
        <row r="266">
          <cell r="G266" t="str">
            <v>M-202</v>
          </cell>
        </row>
        <row r="267">
          <cell r="G267" t="str">
            <v>M-203</v>
          </cell>
        </row>
        <row r="268">
          <cell r="G268" t="str">
            <v>M-204</v>
          </cell>
        </row>
        <row r="269">
          <cell r="G269" t="str">
            <v>M-205</v>
          </cell>
        </row>
        <row r="270">
          <cell r="G270" t="str">
            <v>M-206</v>
          </cell>
        </row>
        <row r="271">
          <cell r="G271" t="str">
            <v>M-207</v>
          </cell>
        </row>
        <row r="272">
          <cell r="G272" t="str">
            <v>M-208</v>
          </cell>
        </row>
        <row r="273">
          <cell r="G273" t="str">
            <v>M-209</v>
          </cell>
        </row>
        <row r="274">
          <cell r="G274" t="str">
            <v>M-210</v>
          </cell>
        </row>
        <row r="275">
          <cell r="G275" t="str">
            <v>M-211</v>
          </cell>
        </row>
        <row r="276">
          <cell r="G276" t="str">
            <v>M-212</v>
          </cell>
        </row>
        <row r="277">
          <cell r="G277" t="str">
            <v>M-213</v>
          </cell>
        </row>
        <row r="278">
          <cell r="G278" t="str">
            <v>M-214</v>
          </cell>
        </row>
        <row r="279">
          <cell r="G279" t="str">
            <v>M-215</v>
          </cell>
        </row>
        <row r="280">
          <cell r="G280" t="str">
            <v>M-216</v>
          </cell>
        </row>
        <row r="281">
          <cell r="G281" t="str">
            <v>M-217</v>
          </cell>
        </row>
        <row r="282">
          <cell r="G282" t="str">
            <v>M-218</v>
          </cell>
        </row>
        <row r="283">
          <cell r="G283" t="str">
            <v>M-219</v>
          </cell>
        </row>
        <row r="284">
          <cell r="G284" t="str">
            <v>M-220</v>
          </cell>
        </row>
        <row r="285">
          <cell r="G285" t="str">
            <v>M-221</v>
          </cell>
        </row>
        <row r="286">
          <cell r="G286" t="str">
            <v>M-222</v>
          </cell>
        </row>
        <row r="287">
          <cell r="G287" t="str">
            <v>M-223</v>
          </cell>
        </row>
        <row r="288">
          <cell r="G288" t="str">
            <v>M-224</v>
          </cell>
        </row>
        <row r="289">
          <cell r="G289" t="str">
            <v>M-225</v>
          </cell>
        </row>
        <row r="290">
          <cell r="G290" t="str">
            <v>M-226</v>
          </cell>
        </row>
        <row r="291">
          <cell r="G291" t="str">
            <v>M-227</v>
          </cell>
        </row>
        <row r="292">
          <cell r="G292" t="str">
            <v>M-228</v>
          </cell>
        </row>
        <row r="293">
          <cell r="G293" t="str">
            <v>M-229</v>
          </cell>
        </row>
        <row r="294">
          <cell r="G294" t="str">
            <v>M-230</v>
          </cell>
        </row>
        <row r="295">
          <cell r="G295" t="str">
            <v>M-231</v>
          </cell>
        </row>
        <row r="296">
          <cell r="G296" t="str">
            <v>M-232</v>
          </cell>
        </row>
        <row r="297">
          <cell r="G297" t="str">
            <v>M-233</v>
          </cell>
        </row>
        <row r="298">
          <cell r="G298" t="str">
            <v>M-234</v>
          </cell>
        </row>
        <row r="299">
          <cell r="G299" t="str">
            <v>M-235</v>
          </cell>
        </row>
        <row r="300">
          <cell r="G300" t="str">
            <v>M-236</v>
          </cell>
        </row>
        <row r="301">
          <cell r="G301" t="str">
            <v>M-237</v>
          </cell>
        </row>
        <row r="302">
          <cell r="G302" t="str">
            <v>M-238</v>
          </cell>
        </row>
        <row r="303">
          <cell r="G303" t="str">
            <v>M-239</v>
          </cell>
        </row>
        <row r="304">
          <cell r="G304" t="str">
            <v>M-240</v>
          </cell>
        </row>
        <row r="305">
          <cell r="G305" t="str">
            <v>M-241</v>
          </cell>
        </row>
        <row r="306">
          <cell r="G306" t="str">
            <v>M-242</v>
          </cell>
        </row>
        <row r="307">
          <cell r="G307" t="str">
            <v>M-243</v>
          </cell>
        </row>
        <row r="308">
          <cell r="G308" t="str">
            <v>M-244</v>
          </cell>
        </row>
        <row r="309">
          <cell r="G309" t="str">
            <v>M-245</v>
          </cell>
        </row>
        <row r="310">
          <cell r="G310" t="str">
            <v>M-246</v>
          </cell>
        </row>
        <row r="311">
          <cell r="G311" t="str">
            <v>M-247</v>
          </cell>
        </row>
        <row r="312">
          <cell r="G312" t="str">
            <v>M-248</v>
          </cell>
        </row>
        <row r="313">
          <cell r="G313" t="str">
            <v>M-249</v>
          </cell>
        </row>
        <row r="314">
          <cell r="G314" t="str">
            <v>M-250</v>
          </cell>
        </row>
        <row r="315">
          <cell r="G315" t="str">
            <v>M-251</v>
          </cell>
        </row>
        <row r="316">
          <cell r="G316" t="str">
            <v>M-252</v>
          </cell>
        </row>
        <row r="317">
          <cell r="G317" t="str">
            <v>M-253</v>
          </cell>
        </row>
        <row r="318">
          <cell r="G318" t="str">
            <v>M-254</v>
          </cell>
        </row>
        <row r="319">
          <cell r="G319" t="str">
            <v>M-255</v>
          </cell>
        </row>
        <row r="320">
          <cell r="G320" t="str">
            <v>M-256</v>
          </cell>
        </row>
        <row r="321">
          <cell r="G321" t="str">
            <v>M-257</v>
          </cell>
        </row>
        <row r="322">
          <cell r="G322" t="str">
            <v>M-258</v>
          </cell>
        </row>
        <row r="323">
          <cell r="G323" t="str">
            <v>M-259</v>
          </cell>
        </row>
        <row r="324">
          <cell r="G324" t="str">
            <v>M-260</v>
          </cell>
        </row>
        <row r="325">
          <cell r="G325" t="str">
            <v>M-261</v>
          </cell>
        </row>
        <row r="326">
          <cell r="G326" t="str">
            <v>M-262</v>
          </cell>
        </row>
        <row r="327">
          <cell r="G327" t="str">
            <v>M-263</v>
          </cell>
        </row>
        <row r="328">
          <cell r="G328" t="str">
            <v>M-264</v>
          </cell>
        </row>
        <row r="329">
          <cell r="G329" t="str">
            <v>M-265</v>
          </cell>
        </row>
        <row r="330">
          <cell r="G330" t="str">
            <v>M-266</v>
          </cell>
        </row>
        <row r="331">
          <cell r="G331" t="str">
            <v>M-267</v>
          </cell>
        </row>
        <row r="332">
          <cell r="G332" t="str">
            <v>M-268</v>
          </cell>
        </row>
        <row r="333">
          <cell r="G333" t="str">
            <v>M-269</v>
          </cell>
        </row>
        <row r="334">
          <cell r="G334" t="str">
            <v>M-270</v>
          </cell>
        </row>
        <row r="335">
          <cell r="G335" t="str">
            <v>M-271</v>
          </cell>
        </row>
        <row r="336">
          <cell r="G336" t="str">
            <v>M-272</v>
          </cell>
        </row>
        <row r="337">
          <cell r="G337" t="str">
            <v>M-273</v>
          </cell>
        </row>
        <row r="338">
          <cell r="G338" t="str">
            <v>M-274</v>
          </cell>
        </row>
        <row r="339">
          <cell r="G339" t="str">
            <v>M-275</v>
          </cell>
        </row>
        <row r="340">
          <cell r="G340" t="str">
            <v>M-276</v>
          </cell>
        </row>
        <row r="341">
          <cell r="G341" t="str">
            <v>M-277</v>
          </cell>
        </row>
        <row r="342">
          <cell r="G342" t="str">
            <v>M-278</v>
          </cell>
        </row>
        <row r="343">
          <cell r="G343" t="str">
            <v>M-279</v>
          </cell>
        </row>
        <row r="344">
          <cell r="G344" t="str">
            <v>M-280</v>
          </cell>
        </row>
        <row r="345">
          <cell r="G345" t="str">
            <v>M-281</v>
          </cell>
        </row>
        <row r="346">
          <cell r="G346" t="str">
            <v>M-282</v>
          </cell>
        </row>
        <row r="347">
          <cell r="G347" t="str">
            <v>M-283</v>
          </cell>
        </row>
        <row r="348">
          <cell r="G348" t="str">
            <v>M-284</v>
          </cell>
        </row>
        <row r="349">
          <cell r="G349" t="str">
            <v>M-285</v>
          </cell>
        </row>
        <row r="350">
          <cell r="G350" t="str">
            <v>M-286</v>
          </cell>
        </row>
        <row r="351">
          <cell r="G351" t="str">
            <v>M-287</v>
          </cell>
        </row>
        <row r="352">
          <cell r="G352" t="str">
            <v>M-288</v>
          </cell>
        </row>
        <row r="353">
          <cell r="G353" t="str">
            <v>M-289</v>
          </cell>
        </row>
        <row r="354">
          <cell r="G354" t="str">
            <v>M-290</v>
          </cell>
        </row>
        <row r="355">
          <cell r="G355" t="str">
            <v>M-291</v>
          </cell>
        </row>
        <row r="356">
          <cell r="G356" t="str">
            <v>M-292</v>
          </cell>
        </row>
        <row r="357">
          <cell r="G357" t="str">
            <v>M-293</v>
          </cell>
        </row>
        <row r="358">
          <cell r="G358" t="str">
            <v>M-294</v>
          </cell>
        </row>
        <row r="359">
          <cell r="G359" t="str">
            <v>M-295</v>
          </cell>
        </row>
        <row r="360">
          <cell r="G360" t="str">
            <v>M-296</v>
          </cell>
        </row>
        <row r="361">
          <cell r="G361" t="str">
            <v>M-297</v>
          </cell>
        </row>
        <row r="362">
          <cell r="G362" t="str">
            <v>M-298</v>
          </cell>
        </row>
        <row r="363">
          <cell r="G363" t="str">
            <v>M-299</v>
          </cell>
        </row>
        <row r="364">
          <cell r="G364" t="str">
            <v>M-300</v>
          </cell>
        </row>
        <row r="365">
          <cell r="G365" t="str">
            <v>M-301</v>
          </cell>
        </row>
        <row r="366">
          <cell r="G366" t="str">
            <v>M-302</v>
          </cell>
        </row>
        <row r="367">
          <cell r="G367" t="str">
            <v>M-303</v>
          </cell>
        </row>
        <row r="368">
          <cell r="G368" t="str">
            <v>M-304</v>
          </cell>
        </row>
        <row r="369">
          <cell r="G369" t="str">
            <v>M-305</v>
          </cell>
        </row>
        <row r="370">
          <cell r="G370" t="str">
            <v>M-306</v>
          </cell>
        </row>
        <row r="371">
          <cell r="G371" t="str">
            <v>M-307</v>
          </cell>
        </row>
        <row r="372">
          <cell r="G372" t="str">
            <v>M-308</v>
          </cell>
        </row>
        <row r="373">
          <cell r="G373" t="str">
            <v>M-309</v>
          </cell>
        </row>
        <row r="374">
          <cell r="G374" t="str">
            <v>M-310</v>
          </cell>
        </row>
        <row r="375">
          <cell r="G375" t="str">
            <v>M-311</v>
          </cell>
        </row>
        <row r="376">
          <cell r="G376" t="str">
            <v>M-312</v>
          </cell>
        </row>
        <row r="377">
          <cell r="G377" t="str">
            <v>M-313</v>
          </cell>
        </row>
        <row r="378">
          <cell r="G378" t="str">
            <v>M-314</v>
          </cell>
        </row>
        <row r="379">
          <cell r="G379" t="str">
            <v>M-315</v>
          </cell>
        </row>
        <row r="380">
          <cell r="G380" t="str">
            <v>M-316</v>
          </cell>
        </row>
        <row r="381">
          <cell r="G381" t="str">
            <v>M-317</v>
          </cell>
        </row>
        <row r="382">
          <cell r="G382" t="str">
            <v>M-318</v>
          </cell>
        </row>
        <row r="383">
          <cell r="G383" t="str">
            <v>M-319</v>
          </cell>
        </row>
        <row r="384">
          <cell r="G384" t="str">
            <v>M-320</v>
          </cell>
        </row>
        <row r="385">
          <cell r="G385" t="str">
            <v>M-321</v>
          </cell>
        </row>
        <row r="386">
          <cell r="G386" t="str">
            <v>M-322</v>
          </cell>
        </row>
        <row r="387">
          <cell r="G387" t="str">
            <v>M-323</v>
          </cell>
        </row>
        <row r="388">
          <cell r="G388" t="str">
            <v>M-324</v>
          </cell>
        </row>
        <row r="389">
          <cell r="G389" t="str">
            <v>M-325</v>
          </cell>
        </row>
        <row r="390">
          <cell r="G390" t="str">
            <v>M-326</v>
          </cell>
        </row>
        <row r="391">
          <cell r="G391" t="str">
            <v>M-327</v>
          </cell>
        </row>
        <row r="392">
          <cell r="G392" t="str">
            <v>M-328</v>
          </cell>
        </row>
        <row r="393">
          <cell r="G393" t="str">
            <v>M-329</v>
          </cell>
        </row>
        <row r="394">
          <cell r="G394" t="str">
            <v>M-330</v>
          </cell>
        </row>
        <row r="395">
          <cell r="G395" t="str">
            <v>M-331</v>
          </cell>
        </row>
        <row r="396">
          <cell r="G396" t="str">
            <v>M-332</v>
          </cell>
        </row>
        <row r="397">
          <cell r="G397" t="str">
            <v>M-333</v>
          </cell>
        </row>
        <row r="398">
          <cell r="G398" t="str">
            <v>M-334</v>
          </cell>
        </row>
        <row r="399">
          <cell r="G399" t="str">
            <v>M-335</v>
          </cell>
        </row>
        <row r="400">
          <cell r="G400" t="str">
            <v>M-336</v>
          </cell>
        </row>
        <row r="401">
          <cell r="G401" t="str">
            <v>M-337</v>
          </cell>
        </row>
        <row r="402">
          <cell r="G402" t="str">
            <v>M-338</v>
          </cell>
        </row>
        <row r="403">
          <cell r="G403" t="str">
            <v>M-339</v>
          </cell>
        </row>
        <row r="404">
          <cell r="G404" t="str">
            <v>M-340</v>
          </cell>
        </row>
        <row r="405">
          <cell r="G405" t="str">
            <v>M-341</v>
          </cell>
        </row>
        <row r="406">
          <cell r="G406" t="str">
            <v>M-342</v>
          </cell>
        </row>
        <row r="407">
          <cell r="G407" t="str">
            <v>M-343</v>
          </cell>
        </row>
        <row r="408">
          <cell r="G408" t="str">
            <v>M-344</v>
          </cell>
        </row>
        <row r="409">
          <cell r="G409" t="str">
            <v>M-345</v>
          </cell>
        </row>
        <row r="410">
          <cell r="G410" t="str">
            <v>M-346</v>
          </cell>
        </row>
        <row r="411">
          <cell r="G411" t="str">
            <v>M-347</v>
          </cell>
        </row>
        <row r="412">
          <cell r="G412" t="str">
            <v>M-348</v>
          </cell>
        </row>
        <row r="413">
          <cell r="G413" t="str">
            <v>M-349</v>
          </cell>
        </row>
        <row r="414">
          <cell r="G414" t="str">
            <v>M-350</v>
          </cell>
        </row>
        <row r="415">
          <cell r="G415" t="str">
            <v>M-351</v>
          </cell>
        </row>
        <row r="416">
          <cell r="G416" t="str">
            <v>M-352</v>
          </cell>
        </row>
        <row r="417">
          <cell r="G417" t="str">
            <v>M-353</v>
          </cell>
        </row>
        <row r="418">
          <cell r="G418" t="str">
            <v>M-354</v>
          </cell>
        </row>
        <row r="419">
          <cell r="G419" t="str">
            <v>M-355</v>
          </cell>
        </row>
        <row r="420">
          <cell r="G420" t="str">
            <v>M-356</v>
          </cell>
        </row>
        <row r="421">
          <cell r="G421" t="str">
            <v>M-357</v>
          </cell>
        </row>
        <row r="422">
          <cell r="G422" t="str">
            <v>M-358</v>
          </cell>
        </row>
        <row r="423">
          <cell r="G423" t="str">
            <v>M-359</v>
          </cell>
        </row>
        <row r="424">
          <cell r="G424" t="str">
            <v>M-360</v>
          </cell>
        </row>
        <row r="425">
          <cell r="G425" t="str">
            <v>M-361</v>
          </cell>
        </row>
        <row r="426">
          <cell r="G426" t="str">
            <v>M-362</v>
          </cell>
        </row>
        <row r="427">
          <cell r="G427" t="str">
            <v>M-363</v>
          </cell>
        </row>
        <row r="428">
          <cell r="G428" t="str">
            <v>M-364</v>
          </cell>
        </row>
        <row r="429">
          <cell r="G429" t="str">
            <v>M-365</v>
          </cell>
        </row>
        <row r="430">
          <cell r="G430" t="str">
            <v>M-366</v>
          </cell>
        </row>
        <row r="431">
          <cell r="G431" t="str">
            <v>M-367</v>
          </cell>
        </row>
        <row r="432">
          <cell r="G432" t="str">
            <v>M-368</v>
          </cell>
        </row>
        <row r="433">
          <cell r="G433" t="str">
            <v>M-369</v>
          </cell>
        </row>
        <row r="434">
          <cell r="G434" t="str">
            <v>M-370</v>
          </cell>
        </row>
        <row r="435">
          <cell r="G435" t="str">
            <v>M-371</v>
          </cell>
        </row>
        <row r="436">
          <cell r="G436" t="str">
            <v>M-372</v>
          </cell>
        </row>
        <row r="437">
          <cell r="G437" t="str">
            <v>M-373</v>
          </cell>
        </row>
        <row r="438">
          <cell r="G438" t="str">
            <v>M-374</v>
          </cell>
        </row>
        <row r="439">
          <cell r="G439" t="str">
            <v>M-375</v>
          </cell>
        </row>
        <row r="440">
          <cell r="G440" t="str">
            <v>M-376</v>
          </cell>
        </row>
        <row r="441">
          <cell r="G441" t="str">
            <v>M-377</v>
          </cell>
        </row>
        <row r="442">
          <cell r="G442" t="str">
            <v>M-378</v>
          </cell>
        </row>
        <row r="443">
          <cell r="G443" t="str">
            <v>M-379</v>
          </cell>
        </row>
        <row r="444">
          <cell r="G444" t="str">
            <v>M-380</v>
          </cell>
        </row>
        <row r="445">
          <cell r="G445" t="str">
            <v>M-381</v>
          </cell>
        </row>
        <row r="446">
          <cell r="G446" t="str">
            <v>M-382</v>
          </cell>
        </row>
        <row r="447">
          <cell r="G447" t="str">
            <v>M-383</v>
          </cell>
        </row>
        <row r="448">
          <cell r="G448" t="str">
            <v>M-384</v>
          </cell>
        </row>
        <row r="449">
          <cell r="G449" t="str">
            <v>M-385</v>
          </cell>
        </row>
        <row r="450">
          <cell r="G450" t="str">
            <v>M-386</v>
          </cell>
        </row>
        <row r="451">
          <cell r="G451" t="str">
            <v>M-387</v>
          </cell>
        </row>
        <row r="452">
          <cell r="G452" t="str">
            <v>M-388</v>
          </cell>
        </row>
        <row r="453">
          <cell r="G453" t="str">
            <v>M-389</v>
          </cell>
        </row>
        <row r="454">
          <cell r="G454" t="str">
            <v>M-390</v>
          </cell>
        </row>
        <row r="455">
          <cell r="G455" t="str">
            <v>M-391</v>
          </cell>
        </row>
        <row r="456">
          <cell r="G456" t="str">
            <v>M-392</v>
          </cell>
        </row>
        <row r="457">
          <cell r="G457" t="str">
            <v>M-393</v>
          </cell>
        </row>
        <row r="458">
          <cell r="G458" t="str">
            <v>M-394</v>
          </cell>
        </row>
        <row r="459">
          <cell r="G459" t="str">
            <v>M-395</v>
          </cell>
        </row>
        <row r="460">
          <cell r="G460" t="str">
            <v>M-396</v>
          </cell>
        </row>
        <row r="461">
          <cell r="G461" t="str">
            <v>M-397</v>
          </cell>
        </row>
        <row r="462">
          <cell r="G462" t="str">
            <v>M-398</v>
          </cell>
        </row>
        <row r="463">
          <cell r="G463" t="str">
            <v>M-399</v>
          </cell>
        </row>
        <row r="464">
          <cell r="G464" t="str">
            <v>M-400</v>
          </cell>
        </row>
        <row r="465">
          <cell r="G465" t="str">
            <v>M-401</v>
          </cell>
        </row>
        <row r="466">
          <cell r="G466" t="str">
            <v>M-402</v>
          </cell>
        </row>
        <row r="467">
          <cell r="G467" t="str">
            <v>M-403</v>
          </cell>
        </row>
        <row r="468">
          <cell r="G468" t="str">
            <v>M-404</v>
          </cell>
        </row>
        <row r="469">
          <cell r="G469" t="str">
            <v>M-405</v>
          </cell>
        </row>
        <row r="470">
          <cell r="G470" t="str">
            <v>M-406</v>
          </cell>
        </row>
        <row r="471">
          <cell r="G471" t="str">
            <v>M-407</v>
          </cell>
        </row>
        <row r="472">
          <cell r="G472" t="str">
            <v>M-408</v>
          </cell>
        </row>
        <row r="473">
          <cell r="G473" t="str">
            <v>M-409</v>
          </cell>
        </row>
        <row r="474">
          <cell r="G474" t="str">
            <v>M-410</v>
          </cell>
        </row>
        <row r="475">
          <cell r="G475" t="str">
            <v>M-411</v>
          </cell>
        </row>
        <row r="476">
          <cell r="G476" t="str">
            <v>M-412</v>
          </cell>
        </row>
        <row r="477">
          <cell r="G477" t="str">
            <v>M-413</v>
          </cell>
        </row>
        <row r="478">
          <cell r="G478" t="str">
            <v>M-414</v>
          </cell>
        </row>
        <row r="479">
          <cell r="G479" t="str">
            <v>M-415</v>
          </cell>
        </row>
        <row r="480">
          <cell r="G480" t="str">
            <v>M-416</v>
          </cell>
        </row>
        <row r="481">
          <cell r="G481" t="str">
            <v>M-417</v>
          </cell>
        </row>
        <row r="482">
          <cell r="G482" t="str">
            <v>M-418</v>
          </cell>
        </row>
        <row r="483">
          <cell r="G483" t="str">
            <v>M-419</v>
          </cell>
        </row>
        <row r="484">
          <cell r="G484" t="str">
            <v>M-420</v>
          </cell>
        </row>
        <row r="485">
          <cell r="G485" t="str">
            <v>M-421</v>
          </cell>
        </row>
        <row r="486">
          <cell r="G486" t="str">
            <v>M-422</v>
          </cell>
        </row>
        <row r="487">
          <cell r="G487" t="str">
            <v>M-423</v>
          </cell>
        </row>
        <row r="488">
          <cell r="G488" t="str">
            <v>M-424</v>
          </cell>
        </row>
        <row r="489">
          <cell r="G489" t="str">
            <v>M-425</v>
          </cell>
        </row>
        <row r="490">
          <cell r="G490" t="str">
            <v>M-426</v>
          </cell>
        </row>
        <row r="491">
          <cell r="G491" t="str">
            <v>M-427</v>
          </cell>
        </row>
        <row r="492">
          <cell r="G492" t="str">
            <v>M-428</v>
          </cell>
        </row>
        <row r="493">
          <cell r="G493" t="str">
            <v>M-429</v>
          </cell>
        </row>
        <row r="494">
          <cell r="G494" t="str">
            <v>M-430</v>
          </cell>
        </row>
        <row r="495">
          <cell r="G495" t="str">
            <v>M-431</v>
          </cell>
        </row>
        <row r="496">
          <cell r="G496" t="str">
            <v>M-432</v>
          </cell>
        </row>
        <row r="497">
          <cell r="G497" t="str">
            <v>M-433</v>
          </cell>
        </row>
        <row r="498">
          <cell r="G498" t="str">
            <v>M-434</v>
          </cell>
        </row>
        <row r="499">
          <cell r="G499" t="str">
            <v>M-435</v>
          </cell>
        </row>
        <row r="500">
          <cell r="G500" t="str">
            <v>M-436</v>
          </cell>
        </row>
        <row r="501">
          <cell r="G501" t="str">
            <v>M-437</v>
          </cell>
        </row>
        <row r="502">
          <cell r="G502" t="str">
            <v>M-438</v>
          </cell>
        </row>
        <row r="503">
          <cell r="G503" t="str">
            <v>M-439</v>
          </cell>
        </row>
        <row r="504">
          <cell r="G504" t="str">
            <v>M-440</v>
          </cell>
        </row>
        <row r="505">
          <cell r="G505" t="str">
            <v>M-441</v>
          </cell>
        </row>
        <row r="506">
          <cell r="G506" t="str">
            <v>M-442</v>
          </cell>
        </row>
        <row r="507">
          <cell r="G507" t="str">
            <v>M-443</v>
          </cell>
        </row>
        <row r="508">
          <cell r="G508" t="str">
            <v>M-444</v>
          </cell>
        </row>
        <row r="509">
          <cell r="G509" t="str">
            <v>M-445</v>
          </cell>
        </row>
        <row r="510">
          <cell r="G510" t="str">
            <v>M-446</v>
          </cell>
        </row>
        <row r="511">
          <cell r="G511" t="str">
            <v>M-447</v>
          </cell>
        </row>
        <row r="512">
          <cell r="G512" t="str">
            <v>M-448</v>
          </cell>
        </row>
        <row r="513">
          <cell r="G513" t="str">
            <v>M-449</v>
          </cell>
        </row>
        <row r="514">
          <cell r="G514" t="str">
            <v>M-450</v>
          </cell>
        </row>
        <row r="515">
          <cell r="G515" t="str">
            <v>M-451</v>
          </cell>
        </row>
        <row r="516">
          <cell r="G516" t="str">
            <v>M-452</v>
          </cell>
        </row>
        <row r="517">
          <cell r="G517" t="str">
            <v>M-453</v>
          </cell>
        </row>
        <row r="518">
          <cell r="G518" t="str">
            <v>M-454</v>
          </cell>
        </row>
        <row r="519">
          <cell r="G519" t="str">
            <v>M-455</v>
          </cell>
        </row>
        <row r="520">
          <cell r="G520" t="str">
            <v>M-456</v>
          </cell>
        </row>
        <row r="521">
          <cell r="G521" t="str">
            <v>M-457</v>
          </cell>
        </row>
        <row r="522">
          <cell r="G522" t="str">
            <v>M-458</v>
          </cell>
        </row>
        <row r="523">
          <cell r="G523" t="str">
            <v>M-459</v>
          </cell>
        </row>
        <row r="524">
          <cell r="G524" t="str">
            <v>M-460</v>
          </cell>
        </row>
        <row r="525">
          <cell r="G525" t="str">
            <v>M-461</v>
          </cell>
        </row>
        <row r="526">
          <cell r="G526" t="str">
            <v>M-462</v>
          </cell>
        </row>
        <row r="527">
          <cell r="G527" t="str">
            <v>M-463</v>
          </cell>
        </row>
        <row r="528">
          <cell r="G528" t="str">
            <v>M-464</v>
          </cell>
        </row>
        <row r="529">
          <cell r="G529" t="str">
            <v>M-465</v>
          </cell>
        </row>
        <row r="530">
          <cell r="G530" t="str">
            <v>M-466</v>
          </cell>
        </row>
        <row r="531">
          <cell r="G531" t="str">
            <v>M-467</v>
          </cell>
        </row>
        <row r="532">
          <cell r="G532" t="str">
            <v>M-468</v>
          </cell>
        </row>
        <row r="533">
          <cell r="G533" t="str">
            <v>M-469</v>
          </cell>
        </row>
        <row r="534">
          <cell r="G534" t="str">
            <v>M-470</v>
          </cell>
        </row>
        <row r="535">
          <cell r="G535" t="str">
            <v>M-471</v>
          </cell>
        </row>
        <row r="536">
          <cell r="G536" t="str">
            <v>M-472</v>
          </cell>
        </row>
        <row r="537">
          <cell r="G537" t="str">
            <v>M-473</v>
          </cell>
        </row>
        <row r="538">
          <cell r="G538" t="str">
            <v>M-474</v>
          </cell>
        </row>
        <row r="539">
          <cell r="G539" t="str">
            <v>M-475</v>
          </cell>
        </row>
        <row r="540">
          <cell r="G540" t="str">
            <v>M-476</v>
          </cell>
        </row>
        <row r="541">
          <cell r="G541" t="str">
            <v>M-477</v>
          </cell>
        </row>
        <row r="542">
          <cell r="G542" t="str">
            <v>M-478</v>
          </cell>
        </row>
        <row r="543">
          <cell r="G543" t="str">
            <v>M-479</v>
          </cell>
        </row>
        <row r="544">
          <cell r="G544" t="str">
            <v>M-480</v>
          </cell>
        </row>
        <row r="545">
          <cell r="G545" t="str">
            <v>M-481</v>
          </cell>
        </row>
        <row r="546">
          <cell r="G546" t="str">
            <v>M-482</v>
          </cell>
        </row>
        <row r="547">
          <cell r="G547" t="str">
            <v>M-483</v>
          </cell>
        </row>
        <row r="548">
          <cell r="G548" t="str">
            <v>M-484</v>
          </cell>
        </row>
        <row r="549">
          <cell r="G549" t="str">
            <v>M-485</v>
          </cell>
        </row>
        <row r="550">
          <cell r="G550" t="str">
            <v>M-486</v>
          </cell>
        </row>
        <row r="551">
          <cell r="G551" t="str">
            <v>M-487</v>
          </cell>
        </row>
        <row r="552">
          <cell r="G552" t="str">
            <v>M-488</v>
          </cell>
        </row>
        <row r="553">
          <cell r="G553" t="str">
            <v>M-489</v>
          </cell>
        </row>
        <row r="554">
          <cell r="G554" t="str">
            <v>M-490</v>
          </cell>
        </row>
        <row r="555">
          <cell r="G555" t="str">
            <v>M-491</v>
          </cell>
        </row>
        <row r="556">
          <cell r="G556" t="str">
            <v>M-492</v>
          </cell>
        </row>
        <row r="557">
          <cell r="G557" t="str">
            <v>M-493</v>
          </cell>
        </row>
        <row r="558">
          <cell r="G558" t="str">
            <v>M-494</v>
          </cell>
        </row>
        <row r="559">
          <cell r="G559" t="str">
            <v>M-495</v>
          </cell>
        </row>
        <row r="560">
          <cell r="G560" t="str">
            <v>M-496</v>
          </cell>
        </row>
        <row r="561">
          <cell r="G561" t="str">
            <v>M-497</v>
          </cell>
        </row>
        <row r="562">
          <cell r="G562" t="str">
            <v>M-498</v>
          </cell>
        </row>
        <row r="563">
          <cell r="G563" t="str">
            <v>M-499</v>
          </cell>
        </row>
        <row r="564">
          <cell r="G564" t="str">
            <v>M-500</v>
          </cell>
        </row>
        <row r="565">
          <cell r="G565" t="str">
            <v>M-501</v>
          </cell>
        </row>
        <row r="566">
          <cell r="G566" t="str">
            <v>M-502</v>
          </cell>
        </row>
        <row r="567">
          <cell r="G567" t="str">
            <v>M-503</v>
          </cell>
        </row>
        <row r="568">
          <cell r="G568" t="str">
            <v>M-504</v>
          </cell>
        </row>
        <row r="569">
          <cell r="G569" t="str">
            <v>M-505</v>
          </cell>
        </row>
        <row r="570">
          <cell r="G570" t="str">
            <v>M-506</v>
          </cell>
        </row>
        <row r="571">
          <cell r="G571" t="str">
            <v>M-507</v>
          </cell>
        </row>
        <row r="572">
          <cell r="G572" t="str">
            <v>M-508</v>
          </cell>
        </row>
        <row r="573">
          <cell r="G573" t="str">
            <v>M-509</v>
          </cell>
        </row>
        <row r="574">
          <cell r="G574" t="str">
            <v>M-510</v>
          </cell>
        </row>
        <row r="575">
          <cell r="G575" t="str">
            <v>M-511</v>
          </cell>
        </row>
        <row r="576">
          <cell r="G576" t="str">
            <v>M-512</v>
          </cell>
        </row>
        <row r="577">
          <cell r="G577" t="str">
            <v>M-513</v>
          </cell>
        </row>
        <row r="578">
          <cell r="G578" t="str">
            <v>M-514</v>
          </cell>
        </row>
        <row r="579">
          <cell r="G579" t="str">
            <v>M-515</v>
          </cell>
        </row>
        <row r="580">
          <cell r="G580" t="str">
            <v>M-516</v>
          </cell>
        </row>
        <row r="581">
          <cell r="G581" t="str">
            <v>M-517</v>
          </cell>
        </row>
        <row r="582">
          <cell r="G582" t="str">
            <v>M-518</v>
          </cell>
        </row>
        <row r="583">
          <cell r="G583" t="str">
            <v>M-519</v>
          </cell>
        </row>
        <row r="584">
          <cell r="G584" t="str">
            <v>M-520</v>
          </cell>
        </row>
        <row r="585">
          <cell r="G585" t="str">
            <v>M-521</v>
          </cell>
        </row>
        <row r="586">
          <cell r="G586" t="str">
            <v>M-522</v>
          </cell>
        </row>
        <row r="587">
          <cell r="G587" t="str">
            <v>M-523</v>
          </cell>
        </row>
        <row r="588">
          <cell r="G588" t="str">
            <v>M-524</v>
          </cell>
        </row>
        <row r="589">
          <cell r="G589" t="str">
            <v>M-525</v>
          </cell>
        </row>
        <row r="590">
          <cell r="G590" t="str">
            <v>M-526</v>
          </cell>
        </row>
        <row r="591">
          <cell r="G591" t="str">
            <v>M-527</v>
          </cell>
        </row>
        <row r="592">
          <cell r="G592" t="str">
            <v>M-528</v>
          </cell>
        </row>
        <row r="593">
          <cell r="G593" t="str">
            <v>M-529</v>
          </cell>
        </row>
        <row r="594">
          <cell r="G594" t="str">
            <v>M-530</v>
          </cell>
        </row>
        <row r="595">
          <cell r="G595" t="str">
            <v>M-531</v>
          </cell>
        </row>
        <row r="596">
          <cell r="G596" t="str">
            <v>M-532</v>
          </cell>
        </row>
        <row r="597">
          <cell r="G597" t="str">
            <v>M-533</v>
          </cell>
        </row>
        <row r="598">
          <cell r="G598" t="str">
            <v>M-534</v>
          </cell>
        </row>
        <row r="599">
          <cell r="G599" t="str">
            <v>M-535</v>
          </cell>
        </row>
        <row r="600">
          <cell r="G600" t="str">
            <v>M-536</v>
          </cell>
        </row>
        <row r="601">
          <cell r="G601" t="str">
            <v>M-537</v>
          </cell>
        </row>
        <row r="602">
          <cell r="G602" t="str">
            <v>M-538</v>
          </cell>
        </row>
        <row r="603">
          <cell r="G603" t="str">
            <v>M-539</v>
          </cell>
        </row>
        <row r="604">
          <cell r="G604" t="str">
            <v>M-540</v>
          </cell>
        </row>
        <row r="605">
          <cell r="G605" t="str">
            <v>M-541</v>
          </cell>
        </row>
        <row r="606">
          <cell r="G606" t="str">
            <v>M-542</v>
          </cell>
        </row>
        <row r="607">
          <cell r="G607" t="str">
            <v>M-543</v>
          </cell>
        </row>
        <row r="608">
          <cell r="G608" t="str">
            <v>M-544</v>
          </cell>
        </row>
        <row r="609">
          <cell r="G609" t="str">
            <v>M-545</v>
          </cell>
        </row>
        <row r="610">
          <cell r="G610" t="str">
            <v>M-546</v>
          </cell>
        </row>
        <row r="611">
          <cell r="G611" t="str">
            <v>M-547</v>
          </cell>
        </row>
        <row r="612">
          <cell r="G612" t="str">
            <v>M-548</v>
          </cell>
        </row>
        <row r="613">
          <cell r="G613" t="str">
            <v>M-549</v>
          </cell>
        </row>
        <row r="614">
          <cell r="G614" t="str">
            <v>M-550</v>
          </cell>
        </row>
        <row r="615">
          <cell r="G615" t="str">
            <v>M-551</v>
          </cell>
        </row>
        <row r="616">
          <cell r="G616" t="str">
            <v>M-552</v>
          </cell>
        </row>
        <row r="617">
          <cell r="G617" t="str">
            <v>M-553</v>
          </cell>
        </row>
        <row r="618">
          <cell r="G618" t="str">
            <v>M-554</v>
          </cell>
        </row>
        <row r="619">
          <cell r="G619" t="str">
            <v>M-555</v>
          </cell>
        </row>
        <row r="620">
          <cell r="G620" t="str">
            <v>M-556</v>
          </cell>
        </row>
        <row r="621">
          <cell r="G621" t="str">
            <v>M-557</v>
          </cell>
        </row>
        <row r="622">
          <cell r="G622" t="str">
            <v>M-558</v>
          </cell>
        </row>
        <row r="623">
          <cell r="G623" t="str">
            <v>M-559</v>
          </cell>
        </row>
        <row r="624">
          <cell r="G624" t="str">
            <v>M-560</v>
          </cell>
        </row>
        <row r="625">
          <cell r="G625" t="str">
            <v>M-561</v>
          </cell>
        </row>
        <row r="626">
          <cell r="G626" t="str">
            <v>M-562</v>
          </cell>
        </row>
        <row r="627">
          <cell r="G627" t="str">
            <v>M-563</v>
          </cell>
        </row>
        <row r="628">
          <cell r="G628" t="str">
            <v>M-564</v>
          </cell>
        </row>
        <row r="629">
          <cell r="G629" t="str">
            <v>M-565</v>
          </cell>
        </row>
        <row r="630">
          <cell r="G630" t="str">
            <v>M-566</v>
          </cell>
        </row>
        <row r="631">
          <cell r="G631" t="str">
            <v>M-567</v>
          </cell>
        </row>
        <row r="632">
          <cell r="G632" t="str">
            <v>M-568</v>
          </cell>
        </row>
        <row r="633">
          <cell r="G633" t="str">
            <v>M-569</v>
          </cell>
        </row>
        <row r="634">
          <cell r="G634" t="str">
            <v>M-570</v>
          </cell>
        </row>
        <row r="635">
          <cell r="G635" t="str">
            <v>M-571</v>
          </cell>
        </row>
        <row r="636">
          <cell r="G636" t="str">
            <v>M-572</v>
          </cell>
        </row>
        <row r="637">
          <cell r="G637" t="str">
            <v>M-573</v>
          </cell>
        </row>
        <row r="638">
          <cell r="G638" t="str">
            <v>M-574</v>
          </cell>
        </row>
        <row r="639">
          <cell r="G639" t="str">
            <v>M-575</v>
          </cell>
        </row>
        <row r="640">
          <cell r="G640" t="str">
            <v>M-576</v>
          </cell>
        </row>
        <row r="641">
          <cell r="G641" t="str">
            <v>M-577</v>
          </cell>
        </row>
        <row r="642">
          <cell r="G642" t="str">
            <v>M-578</v>
          </cell>
        </row>
        <row r="643">
          <cell r="G643" t="str">
            <v>M-579</v>
          </cell>
        </row>
        <row r="644">
          <cell r="G644" t="str">
            <v>M-580</v>
          </cell>
        </row>
        <row r="645">
          <cell r="G645" t="str">
            <v>M-581</v>
          </cell>
        </row>
        <row r="646">
          <cell r="G646" t="str">
            <v>M-582</v>
          </cell>
        </row>
        <row r="647">
          <cell r="G647" t="str">
            <v>M-583</v>
          </cell>
        </row>
        <row r="648">
          <cell r="G648" t="str">
            <v>M-584</v>
          </cell>
        </row>
        <row r="649">
          <cell r="G649" t="str">
            <v>M-585</v>
          </cell>
        </row>
        <row r="650">
          <cell r="G650" t="str">
            <v>M-586</v>
          </cell>
        </row>
        <row r="651">
          <cell r="G651" t="str">
            <v>M-587</v>
          </cell>
        </row>
        <row r="652">
          <cell r="G652" t="str">
            <v>M-588</v>
          </cell>
        </row>
        <row r="653">
          <cell r="G653" t="str">
            <v>M-589</v>
          </cell>
        </row>
        <row r="654">
          <cell r="G654" t="str">
            <v>M-590</v>
          </cell>
        </row>
        <row r="655">
          <cell r="G655" t="str">
            <v>M-591</v>
          </cell>
        </row>
        <row r="656">
          <cell r="G656" t="str">
            <v>M-592</v>
          </cell>
        </row>
        <row r="657">
          <cell r="G657" t="str">
            <v>M-593</v>
          </cell>
        </row>
        <row r="658">
          <cell r="G658" t="str">
            <v>M-594</v>
          </cell>
        </row>
        <row r="659">
          <cell r="G659" t="str">
            <v>M-595</v>
          </cell>
        </row>
        <row r="660">
          <cell r="G660" t="str">
            <v>M-596</v>
          </cell>
        </row>
        <row r="661">
          <cell r="G661" t="str">
            <v>M-597</v>
          </cell>
        </row>
        <row r="662">
          <cell r="G662" t="str">
            <v>M-598</v>
          </cell>
        </row>
        <row r="663">
          <cell r="G663" t="str">
            <v>M-599</v>
          </cell>
        </row>
        <row r="664">
          <cell r="G664" t="str">
            <v>M-600</v>
          </cell>
        </row>
        <row r="665">
          <cell r="G665" t="str">
            <v>M-601</v>
          </cell>
        </row>
        <row r="666">
          <cell r="G666" t="str">
            <v>M-602</v>
          </cell>
        </row>
        <row r="667">
          <cell r="G667" t="str">
            <v>M-603</v>
          </cell>
        </row>
        <row r="668">
          <cell r="G668" t="str">
            <v>M-604</v>
          </cell>
        </row>
        <row r="669">
          <cell r="G669" t="str">
            <v>M-605</v>
          </cell>
        </row>
        <row r="670">
          <cell r="G670" t="str">
            <v>M-606</v>
          </cell>
        </row>
        <row r="671">
          <cell r="G671" t="str">
            <v>M-607</v>
          </cell>
        </row>
        <row r="672">
          <cell r="G672" t="str">
            <v>M-608</v>
          </cell>
        </row>
        <row r="673">
          <cell r="G673" t="str">
            <v>M-609</v>
          </cell>
        </row>
        <row r="674">
          <cell r="G674" t="str">
            <v>M-610</v>
          </cell>
        </row>
        <row r="675">
          <cell r="G675" t="str">
            <v>M-611</v>
          </cell>
        </row>
        <row r="676">
          <cell r="G676" t="str">
            <v>M-612</v>
          </cell>
        </row>
        <row r="677">
          <cell r="G677" t="str">
            <v>M-613</v>
          </cell>
        </row>
        <row r="678">
          <cell r="G678" t="str">
            <v>M-614</v>
          </cell>
        </row>
        <row r="679">
          <cell r="G679" t="str">
            <v>M-615</v>
          </cell>
        </row>
        <row r="680">
          <cell r="G680" t="str">
            <v>M-616</v>
          </cell>
        </row>
        <row r="681">
          <cell r="G681" t="str">
            <v>M-617</v>
          </cell>
        </row>
        <row r="682">
          <cell r="G682" t="str">
            <v>M-618</v>
          </cell>
        </row>
        <row r="683">
          <cell r="G683" t="str">
            <v>M-619</v>
          </cell>
        </row>
        <row r="684">
          <cell r="G684" t="str">
            <v>M-620</v>
          </cell>
        </row>
        <row r="685">
          <cell r="G685" t="str">
            <v>M-621</v>
          </cell>
        </row>
        <row r="686">
          <cell r="G686" t="str">
            <v>M-622</v>
          </cell>
        </row>
        <row r="687">
          <cell r="G687" t="str">
            <v>M-623</v>
          </cell>
        </row>
        <row r="688">
          <cell r="G688" t="str">
            <v>M-624</v>
          </cell>
        </row>
        <row r="689">
          <cell r="G689" t="str">
            <v>M-625</v>
          </cell>
        </row>
        <row r="690">
          <cell r="G690" t="str">
            <v>M-626</v>
          </cell>
        </row>
        <row r="691">
          <cell r="G691" t="str">
            <v>M-627</v>
          </cell>
        </row>
        <row r="692">
          <cell r="G692" t="str">
            <v>M-628</v>
          </cell>
        </row>
        <row r="693">
          <cell r="G693" t="str">
            <v>M-629</v>
          </cell>
        </row>
        <row r="694">
          <cell r="G694" t="str">
            <v>M-630</v>
          </cell>
        </row>
        <row r="695">
          <cell r="G695" t="str">
            <v>M-631</v>
          </cell>
        </row>
        <row r="696">
          <cell r="G696" t="str">
            <v>M-632</v>
          </cell>
        </row>
        <row r="697">
          <cell r="G697" t="str">
            <v>M-633</v>
          </cell>
        </row>
        <row r="698">
          <cell r="G698" t="str">
            <v>M-634</v>
          </cell>
        </row>
        <row r="699">
          <cell r="G699" t="str">
            <v>M-635</v>
          </cell>
        </row>
        <row r="700">
          <cell r="G700" t="str">
            <v>M-636</v>
          </cell>
        </row>
        <row r="701">
          <cell r="G701" t="str">
            <v>M-637</v>
          </cell>
        </row>
        <row r="702">
          <cell r="G702" t="str">
            <v>M-638</v>
          </cell>
        </row>
        <row r="703">
          <cell r="G703" t="str">
            <v>M-639</v>
          </cell>
        </row>
        <row r="704">
          <cell r="G704" t="str">
            <v>M-640</v>
          </cell>
        </row>
        <row r="705">
          <cell r="G705" t="str">
            <v>M-641</v>
          </cell>
        </row>
        <row r="706">
          <cell r="G706" t="str">
            <v>M-642</v>
          </cell>
        </row>
        <row r="707">
          <cell r="G707" t="str">
            <v>M-643</v>
          </cell>
        </row>
        <row r="708">
          <cell r="G708" t="str">
            <v>M-644</v>
          </cell>
        </row>
        <row r="709">
          <cell r="G709" t="str">
            <v>M-645</v>
          </cell>
        </row>
        <row r="710">
          <cell r="G710" t="str">
            <v>M-646</v>
          </cell>
        </row>
        <row r="711">
          <cell r="G711" t="str">
            <v>M-647</v>
          </cell>
        </row>
        <row r="712">
          <cell r="G712" t="str">
            <v>M-648</v>
          </cell>
        </row>
        <row r="713">
          <cell r="G713" t="str">
            <v>M-649</v>
          </cell>
        </row>
        <row r="714">
          <cell r="G714" t="str">
            <v>M-650</v>
          </cell>
        </row>
        <row r="715">
          <cell r="G715" t="str">
            <v>M-651</v>
          </cell>
        </row>
        <row r="716">
          <cell r="G716" t="str">
            <v>M-652</v>
          </cell>
        </row>
        <row r="717">
          <cell r="G717" t="str">
            <v>M-653</v>
          </cell>
        </row>
        <row r="718">
          <cell r="G718" t="str">
            <v>M-654</v>
          </cell>
        </row>
        <row r="719">
          <cell r="G719" t="str">
            <v>M-655</v>
          </cell>
        </row>
        <row r="720">
          <cell r="G720" t="str">
            <v>M-656</v>
          </cell>
        </row>
        <row r="721">
          <cell r="G721" t="str">
            <v>M-657</v>
          </cell>
        </row>
        <row r="722">
          <cell r="G722" t="str">
            <v>M-658</v>
          </cell>
        </row>
        <row r="723">
          <cell r="G723" t="str">
            <v>M-659</v>
          </cell>
        </row>
        <row r="724">
          <cell r="G724" t="str">
            <v>M-660</v>
          </cell>
        </row>
        <row r="725">
          <cell r="G725" t="str">
            <v>M-661</v>
          </cell>
        </row>
        <row r="726">
          <cell r="G726" t="str">
            <v>M-662</v>
          </cell>
        </row>
        <row r="727">
          <cell r="G727" t="str">
            <v>M-663</v>
          </cell>
        </row>
        <row r="728">
          <cell r="G728" t="str">
            <v>M-664</v>
          </cell>
        </row>
        <row r="729">
          <cell r="G729" t="str">
            <v>M-665</v>
          </cell>
        </row>
        <row r="730">
          <cell r="G730" t="str">
            <v>M-666</v>
          </cell>
        </row>
        <row r="731">
          <cell r="G731" t="str">
            <v>M-667</v>
          </cell>
        </row>
        <row r="732">
          <cell r="G732" t="str">
            <v>M-668</v>
          </cell>
        </row>
        <row r="733">
          <cell r="G733" t="str">
            <v>M-669</v>
          </cell>
        </row>
        <row r="734">
          <cell r="G734" t="str">
            <v>M-670</v>
          </cell>
        </row>
        <row r="735">
          <cell r="G735" t="str">
            <v>M-671</v>
          </cell>
        </row>
        <row r="736">
          <cell r="G736" t="str">
            <v>M-672</v>
          </cell>
        </row>
        <row r="737">
          <cell r="G737" t="str">
            <v>M-673</v>
          </cell>
        </row>
        <row r="738">
          <cell r="G738" t="str">
            <v>M-674</v>
          </cell>
        </row>
        <row r="739">
          <cell r="G739" t="str">
            <v>M-675</v>
          </cell>
        </row>
        <row r="740">
          <cell r="G740" t="str">
            <v>M-676</v>
          </cell>
        </row>
        <row r="741">
          <cell r="G741" t="str">
            <v>M-677</v>
          </cell>
        </row>
        <row r="742">
          <cell r="G742" t="str">
            <v>M-678</v>
          </cell>
        </row>
        <row r="743">
          <cell r="G743" t="str">
            <v>M-679</v>
          </cell>
        </row>
        <row r="744">
          <cell r="G744" t="str">
            <v>M-680</v>
          </cell>
        </row>
        <row r="745">
          <cell r="G745" t="str">
            <v>M-681</v>
          </cell>
        </row>
        <row r="746">
          <cell r="G746" t="str">
            <v>M-682</v>
          </cell>
        </row>
        <row r="747">
          <cell r="G747" t="str">
            <v>M-683</v>
          </cell>
        </row>
        <row r="748">
          <cell r="G748" t="str">
            <v>M-684</v>
          </cell>
        </row>
        <row r="749">
          <cell r="G749" t="str">
            <v>M-685</v>
          </cell>
        </row>
        <row r="750">
          <cell r="G750" t="str">
            <v>M-686</v>
          </cell>
        </row>
        <row r="751">
          <cell r="G751" t="str">
            <v>M-687</v>
          </cell>
        </row>
        <row r="752">
          <cell r="G752" t="str">
            <v>M-688</v>
          </cell>
        </row>
        <row r="753">
          <cell r="G753" t="str">
            <v>M-689</v>
          </cell>
        </row>
        <row r="754">
          <cell r="G754" t="str">
            <v>M-690</v>
          </cell>
        </row>
        <row r="755">
          <cell r="G755" t="str">
            <v>M-691</v>
          </cell>
        </row>
        <row r="756">
          <cell r="G756" t="str">
            <v>M-692</v>
          </cell>
        </row>
        <row r="757">
          <cell r="G757" t="str">
            <v>M-693</v>
          </cell>
        </row>
        <row r="758">
          <cell r="G758" t="str">
            <v>M-694</v>
          </cell>
        </row>
        <row r="759">
          <cell r="G759" t="str">
            <v>M-695</v>
          </cell>
        </row>
        <row r="760">
          <cell r="G760" t="str">
            <v>M-696</v>
          </cell>
        </row>
        <row r="761">
          <cell r="G761" t="str">
            <v>M-697</v>
          </cell>
        </row>
        <row r="762">
          <cell r="G762" t="str">
            <v>M-698</v>
          </cell>
        </row>
        <row r="763">
          <cell r="G763" t="str">
            <v>M-699</v>
          </cell>
        </row>
        <row r="764">
          <cell r="G764" t="str">
            <v>M-700</v>
          </cell>
        </row>
        <row r="765">
          <cell r="G765" t="str">
            <v>M-701</v>
          </cell>
        </row>
        <row r="766">
          <cell r="G766" t="str">
            <v>M-702</v>
          </cell>
        </row>
        <row r="767">
          <cell r="G767" t="str">
            <v>M-703</v>
          </cell>
        </row>
        <row r="768">
          <cell r="G768" t="str">
            <v>M-704</v>
          </cell>
        </row>
        <row r="769">
          <cell r="G769" t="str">
            <v>M-705</v>
          </cell>
        </row>
        <row r="770">
          <cell r="G770" t="str">
            <v>M-706</v>
          </cell>
        </row>
        <row r="771">
          <cell r="G771" t="str">
            <v>M-707</v>
          </cell>
        </row>
        <row r="772">
          <cell r="G772" t="str">
            <v>M-708</v>
          </cell>
        </row>
        <row r="773">
          <cell r="G773" t="str">
            <v>M-709</v>
          </cell>
        </row>
        <row r="774">
          <cell r="G774" t="str">
            <v>M-710</v>
          </cell>
        </row>
        <row r="775">
          <cell r="G775" t="str">
            <v>M-711</v>
          </cell>
        </row>
        <row r="776">
          <cell r="G776" t="str">
            <v>M-712</v>
          </cell>
        </row>
        <row r="777">
          <cell r="G777" t="str">
            <v>M-713</v>
          </cell>
        </row>
        <row r="778">
          <cell r="G778" t="str">
            <v>M-714</v>
          </cell>
        </row>
        <row r="779">
          <cell r="G779" t="str">
            <v>M-715</v>
          </cell>
        </row>
        <row r="780">
          <cell r="G780" t="str">
            <v>M-716</v>
          </cell>
        </row>
        <row r="781">
          <cell r="G781" t="str">
            <v>M-717</v>
          </cell>
        </row>
        <row r="782">
          <cell r="G782" t="str">
            <v>M-718</v>
          </cell>
        </row>
        <row r="783">
          <cell r="G783" t="str">
            <v>M-719</v>
          </cell>
        </row>
        <row r="784">
          <cell r="G784" t="str">
            <v>M-720</v>
          </cell>
        </row>
        <row r="785">
          <cell r="G785" t="str">
            <v>M-721</v>
          </cell>
        </row>
        <row r="786">
          <cell r="G786" t="str">
            <v>M-722</v>
          </cell>
        </row>
        <row r="787">
          <cell r="G787" t="str">
            <v>M-723</v>
          </cell>
        </row>
        <row r="788">
          <cell r="G788" t="str">
            <v>M-724</v>
          </cell>
        </row>
        <row r="789">
          <cell r="G789" t="str">
            <v>M-725</v>
          </cell>
        </row>
        <row r="790">
          <cell r="G790" t="str">
            <v>M-726</v>
          </cell>
        </row>
        <row r="791">
          <cell r="G791" t="str">
            <v>M-727</v>
          </cell>
        </row>
        <row r="792">
          <cell r="G792" t="str">
            <v>M-728</v>
          </cell>
        </row>
        <row r="793">
          <cell r="G793" t="str">
            <v>M-729</v>
          </cell>
        </row>
        <row r="794">
          <cell r="G794" t="str">
            <v>M-730</v>
          </cell>
        </row>
        <row r="795">
          <cell r="G795" t="str">
            <v>M-731</v>
          </cell>
        </row>
        <row r="796">
          <cell r="G796" t="str">
            <v>M-732</v>
          </cell>
        </row>
        <row r="797">
          <cell r="G797" t="str">
            <v>M-733</v>
          </cell>
        </row>
        <row r="798">
          <cell r="G798" t="str">
            <v>M-734</v>
          </cell>
        </row>
        <row r="799">
          <cell r="G799" t="str">
            <v>M-735</v>
          </cell>
        </row>
        <row r="800">
          <cell r="G800" t="str">
            <v>M-736</v>
          </cell>
        </row>
        <row r="801">
          <cell r="G801" t="str">
            <v>M-737</v>
          </cell>
        </row>
        <row r="802">
          <cell r="G802" t="str">
            <v>M-738</v>
          </cell>
        </row>
        <row r="803">
          <cell r="G803" t="str">
            <v>M-739</v>
          </cell>
        </row>
        <row r="804">
          <cell r="G804" t="str">
            <v>M-740</v>
          </cell>
        </row>
        <row r="805">
          <cell r="G805" t="str">
            <v>M-741</v>
          </cell>
        </row>
        <row r="806">
          <cell r="G806" t="str">
            <v>M-742</v>
          </cell>
        </row>
        <row r="807">
          <cell r="G807" t="str">
            <v>M-743</v>
          </cell>
        </row>
        <row r="808">
          <cell r="G808" t="str">
            <v>M-744</v>
          </cell>
        </row>
        <row r="809">
          <cell r="G809" t="str">
            <v>M-745</v>
          </cell>
        </row>
        <row r="810">
          <cell r="G810" t="str">
            <v>M-746</v>
          </cell>
        </row>
        <row r="811">
          <cell r="G811" t="str">
            <v>M-747</v>
          </cell>
        </row>
        <row r="812">
          <cell r="G812" t="str">
            <v>M-748</v>
          </cell>
        </row>
        <row r="813">
          <cell r="G813" t="str">
            <v>M-749</v>
          </cell>
        </row>
        <row r="814">
          <cell r="G814" t="str">
            <v>M-750</v>
          </cell>
        </row>
        <row r="815">
          <cell r="G815" t="str">
            <v>M-751</v>
          </cell>
        </row>
        <row r="816">
          <cell r="G816" t="str">
            <v>M-752</v>
          </cell>
        </row>
        <row r="817">
          <cell r="G817" t="str">
            <v>M-753</v>
          </cell>
        </row>
        <row r="818">
          <cell r="G818" t="str">
            <v>M-754</v>
          </cell>
        </row>
        <row r="819">
          <cell r="G819" t="str">
            <v>M-755</v>
          </cell>
        </row>
        <row r="820">
          <cell r="G820" t="str">
            <v>M-756</v>
          </cell>
        </row>
        <row r="821">
          <cell r="G821" t="str">
            <v>M-757</v>
          </cell>
        </row>
        <row r="822">
          <cell r="G822" t="str">
            <v>M-758</v>
          </cell>
        </row>
        <row r="823">
          <cell r="G823" t="str">
            <v>M-759</v>
          </cell>
        </row>
        <row r="824">
          <cell r="G824" t="str">
            <v>M-760</v>
          </cell>
        </row>
        <row r="825">
          <cell r="G825" t="str">
            <v>M-761</v>
          </cell>
        </row>
        <row r="826">
          <cell r="G826" t="str">
            <v>M-762</v>
          </cell>
        </row>
        <row r="827">
          <cell r="G827" t="str">
            <v>M-763</v>
          </cell>
        </row>
        <row r="828">
          <cell r="G828" t="str">
            <v>M-764</v>
          </cell>
        </row>
        <row r="829">
          <cell r="G829" t="str">
            <v>M-765</v>
          </cell>
        </row>
        <row r="830">
          <cell r="G830" t="str">
            <v>M-766</v>
          </cell>
        </row>
        <row r="831">
          <cell r="G831" t="str">
            <v>M-767</v>
          </cell>
        </row>
        <row r="832">
          <cell r="G832" t="str">
            <v>M-768</v>
          </cell>
        </row>
        <row r="833">
          <cell r="G833" t="str">
            <v>M-769</v>
          </cell>
        </row>
        <row r="834">
          <cell r="G834" t="str">
            <v>M-770</v>
          </cell>
        </row>
        <row r="835">
          <cell r="G835" t="str">
            <v>M-771</v>
          </cell>
        </row>
        <row r="836">
          <cell r="G836" t="str">
            <v>M-772</v>
          </cell>
        </row>
        <row r="837">
          <cell r="G837" t="str">
            <v>M-773</v>
          </cell>
        </row>
        <row r="838">
          <cell r="G838" t="str">
            <v>M-774</v>
          </cell>
        </row>
        <row r="839">
          <cell r="G839" t="str">
            <v>M-775</v>
          </cell>
        </row>
        <row r="840">
          <cell r="G840" t="str">
            <v>M-776</v>
          </cell>
        </row>
        <row r="841">
          <cell r="G841" t="str">
            <v>M-777</v>
          </cell>
        </row>
        <row r="842">
          <cell r="G842" t="str">
            <v>M-778</v>
          </cell>
        </row>
        <row r="843">
          <cell r="G843" t="str">
            <v>M-779</v>
          </cell>
        </row>
        <row r="844">
          <cell r="G844" t="str">
            <v>M-780</v>
          </cell>
        </row>
        <row r="845">
          <cell r="G845" t="str">
            <v>M-781</v>
          </cell>
        </row>
        <row r="846">
          <cell r="G846" t="str">
            <v>M-782</v>
          </cell>
        </row>
        <row r="847">
          <cell r="G847" t="str">
            <v>M-783</v>
          </cell>
        </row>
        <row r="848">
          <cell r="G848" t="str">
            <v>M-784</v>
          </cell>
        </row>
        <row r="849">
          <cell r="G849" t="str">
            <v>M-785</v>
          </cell>
        </row>
        <row r="850">
          <cell r="G850" t="str">
            <v>M-786</v>
          </cell>
        </row>
        <row r="851">
          <cell r="G851" t="str">
            <v>M-787</v>
          </cell>
        </row>
        <row r="852">
          <cell r="G852" t="str">
            <v>M-788</v>
          </cell>
        </row>
        <row r="853">
          <cell r="G853" t="str">
            <v>M-789</v>
          </cell>
        </row>
        <row r="854">
          <cell r="G854" t="str">
            <v>M-790</v>
          </cell>
        </row>
        <row r="855">
          <cell r="G855" t="str">
            <v>M-791</v>
          </cell>
        </row>
        <row r="856">
          <cell r="G856" t="str">
            <v>M-792</v>
          </cell>
        </row>
        <row r="857">
          <cell r="G857" t="str">
            <v>M-793</v>
          </cell>
        </row>
        <row r="858">
          <cell r="G858" t="str">
            <v>M-794</v>
          </cell>
        </row>
        <row r="859">
          <cell r="G859" t="str">
            <v>M-795</v>
          </cell>
        </row>
        <row r="860">
          <cell r="G860" t="str">
            <v>M-796</v>
          </cell>
        </row>
        <row r="861">
          <cell r="G861" t="str">
            <v>M-797</v>
          </cell>
        </row>
        <row r="862">
          <cell r="G862" t="str">
            <v>M-798</v>
          </cell>
        </row>
        <row r="863">
          <cell r="G863" t="str">
            <v>M-799</v>
          </cell>
        </row>
        <row r="864">
          <cell r="G864" t="str">
            <v>M-800</v>
          </cell>
        </row>
        <row r="865">
          <cell r="G865" t="str">
            <v>M-801</v>
          </cell>
        </row>
        <row r="866">
          <cell r="G866" t="str">
            <v>M-802</v>
          </cell>
        </row>
        <row r="867">
          <cell r="G867" t="str">
            <v>M-803</v>
          </cell>
        </row>
        <row r="868">
          <cell r="G868" t="str">
            <v>M-804</v>
          </cell>
        </row>
        <row r="869">
          <cell r="G869" t="str">
            <v>M-805</v>
          </cell>
        </row>
        <row r="870">
          <cell r="G870" t="str">
            <v>M-806</v>
          </cell>
        </row>
        <row r="871">
          <cell r="G871" t="str">
            <v>M-807</v>
          </cell>
        </row>
        <row r="872">
          <cell r="G872" t="str">
            <v>M-808</v>
          </cell>
        </row>
        <row r="873">
          <cell r="G873" t="str">
            <v>M-809</v>
          </cell>
        </row>
        <row r="874">
          <cell r="G874" t="str">
            <v>M-810</v>
          </cell>
        </row>
        <row r="875">
          <cell r="G875" t="str">
            <v>M-811</v>
          </cell>
        </row>
        <row r="876">
          <cell r="G876" t="str">
            <v>M-812</v>
          </cell>
        </row>
        <row r="877">
          <cell r="G877" t="str">
            <v>M-813</v>
          </cell>
        </row>
        <row r="878">
          <cell r="G878" t="str">
            <v>M-814</v>
          </cell>
        </row>
        <row r="879">
          <cell r="G879" t="str">
            <v>M-815</v>
          </cell>
        </row>
        <row r="880">
          <cell r="G880" t="str">
            <v>M-816</v>
          </cell>
        </row>
        <row r="881">
          <cell r="G881" t="str">
            <v>M-817</v>
          </cell>
        </row>
        <row r="882">
          <cell r="G882" t="str">
            <v>M-818</v>
          </cell>
        </row>
        <row r="883">
          <cell r="G883" t="str">
            <v>M-819</v>
          </cell>
        </row>
        <row r="884">
          <cell r="G884" t="str">
            <v>M-820</v>
          </cell>
        </row>
        <row r="885">
          <cell r="G885" t="str">
            <v>M-821</v>
          </cell>
        </row>
        <row r="886">
          <cell r="G886" t="str">
            <v>M-822</v>
          </cell>
        </row>
        <row r="887">
          <cell r="G887" t="str">
            <v>M-823</v>
          </cell>
        </row>
        <row r="888">
          <cell r="G888" t="str">
            <v>M-824</v>
          </cell>
        </row>
        <row r="889">
          <cell r="G889" t="str">
            <v>M-825</v>
          </cell>
        </row>
        <row r="890">
          <cell r="G890" t="str">
            <v>M-826</v>
          </cell>
        </row>
        <row r="891">
          <cell r="G891" t="str">
            <v>M-827</v>
          </cell>
        </row>
        <row r="892">
          <cell r="G892" t="str">
            <v>M-828</v>
          </cell>
        </row>
        <row r="893">
          <cell r="G893" t="str">
            <v>M-829</v>
          </cell>
        </row>
        <row r="894">
          <cell r="G894" t="str">
            <v>M-830</v>
          </cell>
        </row>
        <row r="895">
          <cell r="G895" t="str">
            <v>M-831</v>
          </cell>
        </row>
        <row r="896">
          <cell r="G896" t="str">
            <v>M-832</v>
          </cell>
        </row>
        <row r="897">
          <cell r="G897" t="str">
            <v>M-833</v>
          </cell>
        </row>
        <row r="898">
          <cell r="G898" t="str">
            <v>M-834</v>
          </cell>
        </row>
        <row r="899">
          <cell r="G899" t="str">
            <v>M-835</v>
          </cell>
        </row>
        <row r="900">
          <cell r="G900" t="str">
            <v>M-836</v>
          </cell>
        </row>
        <row r="901">
          <cell r="G901" t="str">
            <v>M-837</v>
          </cell>
        </row>
        <row r="902">
          <cell r="G902" t="str">
            <v>M-838</v>
          </cell>
        </row>
        <row r="903">
          <cell r="G903" t="str">
            <v>M-839</v>
          </cell>
        </row>
        <row r="904">
          <cell r="G904" t="str">
            <v>M-840</v>
          </cell>
        </row>
        <row r="905">
          <cell r="G905" t="str">
            <v>M-841</v>
          </cell>
        </row>
        <row r="906">
          <cell r="G906" t="str">
            <v>M-842</v>
          </cell>
        </row>
        <row r="907">
          <cell r="G907" t="str">
            <v>M-843</v>
          </cell>
        </row>
        <row r="908">
          <cell r="G908" t="str">
            <v>M-844</v>
          </cell>
        </row>
        <row r="909">
          <cell r="G909" t="str">
            <v>M-845</v>
          </cell>
        </row>
        <row r="910">
          <cell r="G910" t="str">
            <v>M-846</v>
          </cell>
        </row>
        <row r="911">
          <cell r="G911" t="str">
            <v>M-847</v>
          </cell>
        </row>
        <row r="912">
          <cell r="G912" t="str">
            <v>M-848</v>
          </cell>
        </row>
        <row r="913">
          <cell r="G913" t="str">
            <v>M-849</v>
          </cell>
        </row>
        <row r="914">
          <cell r="G914" t="str">
            <v>M-850</v>
          </cell>
        </row>
        <row r="915">
          <cell r="G915" t="str">
            <v>M-851</v>
          </cell>
        </row>
        <row r="916">
          <cell r="G916" t="str">
            <v>M-852</v>
          </cell>
        </row>
        <row r="917">
          <cell r="G917" t="str">
            <v>M-853</v>
          </cell>
        </row>
        <row r="918">
          <cell r="G918" t="str">
            <v>M-854</v>
          </cell>
        </row>
        <row r="919">
          <cell r="G919" t="str">
            <v>M-855</v>
          </cell>
        </row>
        <row r="920">
          <cell r="G920" t="str">
            <v>M-856</v>
          </cell>
        </row>
        <row r="921">
          <cell r="G921" t="str">
            <v>M-857</v>
          </cell>
        </row>
        <row r="922">
          <cell r="G922" t="str">
            <v>M-858</v>
          </cell>
        </row>
        <row r="923">
          <cell r="G923" t="str">
            <v>M-859</v>
          </cell>
        </row>
        <row r="924">
          <cell r="G924" t="str">
            <v>M-860</v>
          </cell>
        </row>
        <row r="925">
          <cell r="G925" t="str">
            <v>M-861</v>
          </cell>
        </row>
        <row r="926">
          <cell r="G926" t="str">
            <v>M-862</v>
          </cell>
        </row>
        <row r="927">
          <cell r="G927" t="str">
            <v>M-863</v>
          </cell>
        </row>
        <row r="928">
          <cell r="G928" t="str">
            <v>M-864</v>
          </cell>
        </row>
        <row r="929">
          <cell r="G929" t="str">
            <v>M-865</v>
          </cell>
        </row>
        <row r="930">
          <cell r="G930" t="str">
            <v>M-866</v>
          </cell>
        </row>
        <row r="931">
          <cell r="G931" t="str">
            <v>M-867</v>
          </cell>
        </row>
        <row r="932">
          <cell r="G932" t="str">
            <v>M-868</v>
          </cell>
        </row>
        <row r="933">
          <cell r="G933" t="str">
            <v>M-869</v>
          </cell>
        </row>
        <row r="934">
          <cell r="G934" t="str">
            <v>M-870</v>
          </cell>
        </row>
        <row r="935">
          <cell r="G935" t="str">
            <v>M-871</v>
          </cell>
        </row>
        <row r="936">
          <cell r="G936" t="str">
            <v>M-872</v>
          </cell>
        </row>
        <row r="937">
          <cell r="G937" t="str">
            <v>M-873</v>
          </cell>
        </row>
        <row r="938">
          <cell r="G938" t="str">
            <v>M-874</v>
          </cell>
        </row>
        <row r="939">
          <cell r="G939" t="str">
            <v>M-875</v>
          </cell>
        </row>
        <row r="940">
          <cell r="G940" t="str">
            <v>M-876</v>
          </cell>
        </row>
        <row r="941">
          <cell r="G941" t="str">
            <v>M-877</v>
          </cell>
        </row>
        <row r="942">
          <cell r="G942" t="str">
            <v>M-878</v>
          </cell>
        </row>
        <row r="943">
          <cell r="G943" t="str">
            <v>M-879</v>
          </cell>
        </row>
        <row r="944">
          <cell r="G944" t="str">
            <v>M-880</v>
          </cell>
        </row>
        <row r="945">
          <cell r="G945" t="str">
            <v>M-881</v>
          </cell>
        </row>
        <row r="946">
          <cell r="G946" t="str">
            <v>M-882</v>
          </cell>
        </row>
        <row r="947">
          <cell r="G947" t="str">
            <v>M-883</v>
          </cell>
        </row>
        <row r="948">
          <cell r="G948" t="str">
            <v>M-884</v>
          </cell>
        </row>
        <row r="949">
          <cell r="G949" t="str">
            <v>M-885</v>
          </cell>
        </row>
        <row r="950">
          <cell r="G950" t="str">
            <v>M-886</v>
          </cell>
        </row>
        <row r="951">
          <cell r="G951" t="str">
            <v>M-887</v>
          </cell>
        </row>
        <row r="952">
          <cell r="G952" t="str">
            <v>M-888</v>
          </cell>
        </row>
        <row r="953">
          <cell r="G953" t="str">
            <v>M-889</v>
          </cell>
        </row>
        <row r="954">
          <cell r="G954" t="str">
            <v>M-890</v>
          </cell>
        </row>
        <row r="955">
          <cell r="G955" t="str">
            <v>M-891</v>
          </cell>
        </row>
        <row r="956">
          <cell r="G956" t="str">
            <v>M-892</v>
          </cell>
        </row>
        <row r="957">
          <cell r="G957" t="str">
            <v>M-893</v>
          </cell>
        </row>
        <row r="958">
          <cell r="G958" t="str">
            <v>M-894</v>
          </cell>
        </row>
        <row r="959">
          <cell r="G959" t="str">
            <v>M-895</v>
          </cell>
        </row>
        <row r="960">
          <cell r="G960" t="str">
            <v>M-896</v>
          </cell>
        </row>
        <row r="961">
          <cell r="G961" t="str">
            <v>M-897</v>
          </cell>
        </row>
        <row r="962">
          <cell r="G962" t="str">
            <v>M-898</v>
          </cell>
        </row>
        <row r="963">
          <cell r="G963" t="str">
            <v>M-899</v>
          </cell>
        </row>
        <row r="964">
          <cell r="G964" t="str">
            <v>M-900</v>
          </cell>
        </row>
        <row r="965">
          <cell r="G965" t="str">
            <v>M-901</v>
          </cell>
        </row>
        <row r="966">
          <cell r="G966" t="str">
            <v>M-902</v>
          </cell>
        </row>
        <row r="967">
          <cell r="G967" t="str">
            <v>M-903</v>
          </cell>
        </row>
        <row r="968">
          <cell r="G968" t="str">
            <v>M-904</v>
          </cell>
        </row>
        <row r="969">
          <cell r="G969" t="str">
            <v>M-905</v>
          </cell>
        </row>
        <row r="970">
          <cell r="G970" t="str">
            <v>M-906</v>
          </cell>
        </row>
        <row r="971">
          <cell r="G971" t="str">
            <v>M-907</v>
          </cell>
        </row>
        <row r="972">
          <cell r="G972" t="str">
            <v>M-908</v>
          </cell>
        </row>
        <row r="973">
          <cell r="G973" t="str">
            <v>M-909</v>
          </cell>
        </row>
        <row r="974">
          <cell r="G974" t="str">
            <v>M-910</v>
          </cell>
        </row>
        <row r="975">
          <cell r="G975" t="str">
            <v>M-911</v>
          </cell>
        </row>
        <row r="976">
          <cell r="G976" t="str">
            <v>M-912</v>
          </cell>
        </row>
        <row r="977">
          <cell r="G977" t="str">
            <v>M-913</v>
          </cell>
        </row>
        <row r="978">
          <cell r="G978" t="str">
            <v>M-914</v>
          </cell>
        </row>
        <row r="979">
          <cell r="G979" t="str">
            <v>M-915</v>
          </cell>
        </row>
        <row r="980">
          <cell r="G980" t="str">
            <v>M-916</v>
          </cell>
        </row>
        <row r="981">
          <cell r="G981" t="str">
            <v>M-917</v>
          </cell>
        </row>
        <row r="982">
          <cell r="G982" t="str">
            <v>M-918</v>
          </cell>
        </row>
        <row r="983">
          <cell r="G983" t="str">
            <v>M-919</v>
          </cell>
        </row>
        <row r="984">
          <cell r="G984" t="str">
            <v>M-920</v>
          </cell>
        </row>
        <row r="985">
          <cell r="G985" t="str">
            <v>M-921</v>
          </cell>
        </row>
        <row r="986">
          <cell r="G986" t="str">
            <v>M-922</v>
          </cell>
        </row>
        <row r="987">
          <cell r="G987" t="str">
            <v>M-923</v>
          </cell>
        </row>
        <row r="988">
          <cell r="G988" t="str">
            <v>M-924</v>
          </cell>
        </row>
        <row r="989">
          <cell r="G989" t="str">
            <v>M-925</v>
          </cell>
        </row>
        <row r="990">
          <cell r="G990" t="str">
            <v>M-926</v>
          </cell>
        </row>
        <row r="991">
          <cell r="G991" t="str">
            <v>M-927</v>
          </cell>
        </row>
        <row r="992">
          <cell r="G992" t="str">
            <v>M-928</v>
          </cell>
        </row>
        <row r="993">
          <cell r="G993" t="str">
            <v>M-929</v>
          </cell>
        </row>
        <row r="994">
          <cell r="G994" t="str">
            <v>M-930</v>
          </cell>
        </row>
        <row r="995">
          <cell r="G995" t="str">
            <v>M-931</v>
          </cell>
        </row>
        <row r="996">
          <cell r="G996" t="str">
            <v>M-932</v>
          </cell>
        </row>
        <row r="997">
          <cell r="G997" t="str">
            <v>M-933</v>
          </cell>
        </row>
        <row r="998">
          <cell r="G998" t="str">
            <v>M-934</v>
          </cell>
        </row>
        <row r="999">
          <cell r="G999" t="str">
            <v>M-935</v>
          </cell>
        </row>
        <row r="1000">
          <cell r="G1000" t="str">
            <v>M-936</v>
          </cell>
        </row>
        <row r="1001">
          <cell r="G1001" t="str">
            <v>M-937</v>
          </cell>
        </row>
        <row r="1002">
          <cell r="G1002" t="str">
            <v>M-938</v>
          </cell>
        </row>
        <row r="1003">
          <cell r="G1003" t="str">
            <v>M-939</v>
          </cell>
        </row>
        <row r="1004">
          <cell r="G1004" t="str">
            <v>M-940</v>
          </cell>
        </row>
        <row r="1005">
          <cell r="G1005" t="str">
            <v>M-941</v>
          </cell>
        </row>
        <row r="1006">
          <cell r="G1006" t="str">
            <v>M-942</v>
          </cell>
        </row>
        <row r="1007">
          <cell r="G1007" t="str">
            <v>M-943</v>
          </cell>
        </row>
        <row r="1008">
          <cell r="G1008" t="str">
            <v>M-944</v>
          </cell>
        </row>
        <row r="1009">
          <cell r="G1009" t="str">
            <v>M-945</v>
          </cell>
        </row>
        <row r="1010">
          <cell r="G1010" t="str">
            <v>M-946</v>
          </cell>
        </row>
        <row r="1011">
          <cell r="G1011" t="str">
            <v>M-947</v>
          </cell>
        </row>
        <row r="1012">
          <cell r="G1012" t="str">
            <v>M-948</v>
          </cell>
        </row>
        <row r="1013">
          <cell r="G1013" t="str">
            <v>M-949</v>
          </cell>
        </row>
        <row r="1014">
          <cell r="G1014" t="str">
            <v>M-950</v>
          </cell>
        </row>
        <row r="1015">
          <cell r="G1015" t="str">
            <v>M-951</v>
          </cell>
        </row>
        <row r="1016">
          <cell r="G1016" t="str">
            <v>M-952</v>
          </cell>
        </row>
        <row r="1017">
          <cell r="G1017" t="str">
            <v>M-953</v>
          </cell>
        </row>
        <row r="1018">
          <cell r="G1018" t="str">
            <v>M-954</v>
          </cell>
        </row>
        <row r="1019">
          <cell r="G1019" t="str">
            <v>M-955</v>
          </cell>
        </row>
        <row r="1020">
          <cell r="G1020" t="str">
            <v>M-956</v>
          </cell>
        </row>
        <row r="1021">
          <cell r="G1021" t="str">
            <v>M-957</v>
          </cell>
        </row>
        <row r="1022">
          <cell r="G1022" t="str">
            <v>M-958</v>
          </cell>
        </row>
        <row r="1023">
          <cell r="G1023" t="str">
            <v>M-959</v>
          </cell>
        </row>
        <row r="1024">
          <cell r="G1024" t="str">
            <v>M-960</v>
          </cell>
        </row>
        <row r="1025">
          <cell r="G1025" t="str">
            <v>M-961</v>
          </cell>
        </row>
        <row r="1026">
          <cell r="G1026" t="str">
            <v>M-962</v>
          </cell>
        </row>
        <row r="1027">
          <cell r="G1027" t="str">
            <v>M-963</v>
          </cell>
        </row>
        <row r="1028">
          <cell r="G1028" t="str">
            <v>M-964</v>
          </cell>
        </row>
        <row r="1029">
          <cell r="G1029" t="str">
            <v>M-965</v>
          </cell>
        </row>
        <row r="1030">
          <cell r="G1030" t="str">
            <v>M-966</v>
          </cell>
        </row>
        <row r="1031">
          <cell r="G1031" t="str">
            <v>M-967</v>
          </cell>
        </row>
        <row r="1032">
          <cell r="G1032" t="str">
            <v>M-968</v>
          </cell>
        </row>
        <row r="1033">
          <cell r="G1033" t="str">
            <v>M-969</v>
          </cell>
        </row>
        <row r="1034">
          <cell r="G1034" t="str">
            <v>M-970</v>
          </cell>
        </row>
        <row r="1035">
          <cell r="G1035" t="str">
            <v>M-971</v>
          </cell>
        </row>
        <row r="1036">
          <cell r="G1036" t="str">
            <v>M-972</v>
          </cell>
        </row>
        <row r="1037">
          <cell r="G1037" t="str">
            <v>M-973</v>
          </cell>
        </row>
        <row r="1038">
          <cell r="G1038" t="str">
            <v>M-974</v>
          </cell>
        </row>
        <row r="1039">
          <cell r="G1039" t="str">
            <v>M-975</v>
          </cell>
        </row>
        <row r="1040">
          <cell r="G1040" t="str">
            <v>M-976</v>
          </cell>
        </row>
        <row r="1041">
          <cell r="G1041" t="str">
            <v>M-977</v>
          </cell>
        </row>
        <row r="1042">
          <cell r="G1042" t="str">
            <v>M-978</v>
          </cell>
        </row>
        <row r="1043">
          <cell r="G1043" t="str">
            <v>M-979</v>
          </cell>
        </row>
        <row r="1044">
          <cell r="G1044" t="str">
            <v>M-980</v>
          </cell>
        </row>
        <row r="1045">
          <cell r="G1045" t="str">
            <v>M-981</v>
          </cell>
        </row>
        <row r="1046">
          <cell r="G1046" t="str">
            <v>M-982</v>
          </cell>
        </row>
        <row r="1047">
          <cell r="G1047" t="str">
            <v>M-983</v>
          </cell>
        </row>
        <row r="1048">
          <cell r="G1048" t="str">
            <v>M-984</v>
          </cell>
        </row>
        <row r="1049">
          <cell r="G1049" t="str">
            <v>M-985</v>
          </cell>
        </row>
        <row r="1050">
          <cell r="G1050" t="str">
            <v>M-986</v>
          </cell>
        </row>
        <row r="1051">
          <cell r="G1051" t="str">
            <v>M-987</v>
          </cell>
        </row>
        <row r="1052">
          <cell r="G1052" t="str">
            <v>M-988</v>
          </cell>
        </row>
        <row r="1053">
          <cell r="G1053" t="str">
            <v>M-989</v>
          </cell>
        </row>
        <row r="1054">
          <cell r="G1054" t="str">
            <v>M-990</v>
          </cell>
        </row>
        <row r="1055">
          <cell r="G1055" t="str">
            <v>M-991</v>
          </cell>
        </row>
        <row r="1056">
          <cell r="G1056" t="str">
            <v>M-992</v>
          </cell>
        </row>
        <row r="1057">
          <cell r="G1057" t="str">
            <v>M-993</v>
          </cell>
        </row>
        <row r="1058">
          <cell r="G1058" t="str">
            <v>M-994</v>
          </cell>
        </row>
        <row r="1059">
          <cell r="G1059" t="str">
            <v>M-995</v>
          </cell>
        </row>
        <row r="1060">
          <cell r="G1060" t="str">
            <v>M-996</v>
          </cell>
        </row>
        <row r="1061">
          <cell r="G1061" t="str">
            <v>M-997</v>
          </cell>
        </row>
        <row r="1062">
          <cell r="G1062" t="str">
            <v>M-998</v>
          </cell>
        </row>
        <row r="1063">
          <cell r="G1063" t="str">
            <v>M-999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0" tint="-0.249977111117893"/>
    <pageSetUpPr fitToPage="1"/>
  </sheetPr>
  <dimension ref="C1:K37"/>
  <sheetViews>
    <sheetView showGridLines="0" zoomScale="70" zoomScaleNormal="70" zoomScaleSheetLayoutView="89" workbookViewId="0">
      <selection activeCell="C28" sqref="C28"/>
    </sheetView>
  </sheetViews>
  <sheetFormatPr baseColWidth="10" defaultColWidth="11.44140625" defaultRowHeight="21.9" customHeight="1" x14ac:dyDescent="0.25"/>
  <cols>
    <col min="1" max="1" width="4.109375" style="53" customWidth="1"/>
    <col min="2" max="2" width="2.44140625" style="53" customWidth="1"/>
    <col min="3" max="3" width="11.44140625" style="53"/>
    <col min="4" max="4" width="13" style="53" customWidth="1"/>
    <col min="5" max="5" width="29" style="53" customWidth="1"/>
    <col min="6" max="6" width="18.5546875" style="53" customWidth="1"/>
    <col min="7" max="7" width="17.109375" style="53" customWidth="1"/>
    <col min="8" max="10" width="22.44140625" style="53" customWidth="1"/>
    <col min="11" max="11" width="2.6640625" style="53" customWidth="1"/>
    <col min="12" max="12" width="25.5546875" style="53" customWidth="1"/>
    <col min="13" max="16384" width="11.44140625" style="53"/>
  </cols>
  <sheetData>
    <row r="1" spans="3:10" ht="21.9" customHeight="1" x14ac:dyDescent="0.4">
      <c r="C1" s="52"/>
      <c r="D1" s="52"/>
      <c r="E1" s="52"/>
      <c r="F1" s="52"/>
      <c r="G1" s="52"/>
      <c r="H1" s="52"/>
      <c r="I1" s="52"/>
      <c r="J1" s="52"/>
    </row>
    <row r="2" spans="3:10" ht="21.9" customHeight="1" x14ac:dyDescent="0.4">
      <c r="C2" s="52"/>
      <c r="D2" s="52"/>
      <c r="E2" s="52"/>
      <c r="F2" s="52"/>
      <c r="G2" s="52"/>
      <c r="H2" s="52"/>
      <c r="I2" s="52"/>
      <c r="J2" s="52"/>
    </row>
    <row r="3" spans="3:10" ht="21.9" customHeight="1" x14ac:dyDescent="0.25">
      <c r="C3" s="232" t="s">
        <v>60</v>
      </c>
      <c r="D3" s="232"/>
      <c r="E3" s="232"/>
      <c r="F3" s="232"/>
      <c r="G3" s="232"/>
      <c r="H3" s="232"/>
      <c r="I3" s="232"/>
      <c r="J3" s="232"/>
    </row>
    <row r="4" spans="3:10" ht="31.5" customHeight="1" x14ac:dyDescent="0.25">
      <c r="C4" s="232"/>
      <c r="D4" s="232"/>
      <c r="E4" s="232"/>
      <c r="F4" s="232"/>
      <c r="G4" s="232"/>
      <c r="H4" s="232"/>
      <c r="I4" s="232"/>
      <c r="J4" s="232"/>
    </row>
    <row r="5" spans="3:10" ht="22.5" customHeight="1" x14ac:dyDescent="0.25">
      <c r="C5" s="149"/>
      <c r="D5" s="149"/>
      <c r="E5" s="149"/>
      <c r="F5" s="149"/>
      <c r="G5" s="149"/>
      <c r="H5" s="149"/>
      <c r="I5" s="149"/>
      <c r="J5" s="149"/>
    </row>
    <row r="6" spans="3:10" ht="21.9" customHeight="1" x14ac:dyDescent="0.3">
      <c r="C6" s="54" t="s">
        <v>48</v>
      </c>
      <c r="D6" s="149"/>
      <c r="E6" s="149"/>
      <c r="F6" s="149"/>
      <c r="G6" s="149"/>
      <c r="H6" s="149"/>
      <c r="I6" s="149"/>
      <c r="J6" s="149"/>
    </row>
    <row r="7" spans="3:10" ht="21.9" customHeight="1" x14ac:dyDescent="0.25">
      <c r="C7" s="55" t="s">
        <v>49</v>
      </c>
      <c r="D7" s="149"/>
      <c r="E7" s="149"/>
      <c r="F7" s="149"/>
      <c r="G7" s="149"/>
      <c r="H7" s="149"/>
      <c r="I7" s="149"/>
      <c r="J7" s="149"/>
    </row>
    <row r="8" spans="3:10" ht="21.9" customHeight="1" x14ac:dyDescent="0.25">
      <c r="C8" s="55" t="s">
        <v>55</v>
      </c>
      <c r="D8" s="149"/>
      <c r="E8" s="149"/>
      <c r="F8" s="149"/>
      <c r="G8" s="149"/>
      <c r="H8" s="149"/>
      <c r="I8" s="149"/>
      <c r="J8" s="149"/>
    </row>
    <row r="9" spans="3:10" ht="21.9" customHeight="1" x14ac:dyDescent="0.25">
      <c r="C9" s="55" t="s">
        <v>56</v>
      </c>
      <c r="D9" s="149"/>
      <c r="E9" s="149"/>
      <c r="F9" s="149"/>
      <c r="G9" s="149"/>
      <c r="H9" s="149"/>
      <c r="I9" s="149"/>
      <c r="J9" s="149"/>
    </row>
    <row r="10" spans="3:10" ht="21.9" customHeight="1" x14ac:dyDescent="0.25">
      <c r="C10" s="55" t="s">
        <v>57</v>
      </c>
      <c r="D10" s="149"/>
      <c r="E10" s="149"/>
      <c r="F10" s="149"/>
      <c r="G10" s="149"/>
      <c r="H10" s="149"/>
      <c r="I10" s="149"/>
      <c r="J10" s="149"/>
    </row>
    <row r="11" spans="3:10" ht="21.9" customHeight="1" x14ac:dyDescent="0.25">
      <c r="C11" s="232" t="s">
        <v>59</v>
      </c>
      <c r="D11" s="232"/>
      <c r="E11" s="232"/>
      <c r="F11" s="232"/>
      <c r="G11" s="232"/>
      <c r="H11" s="232"/>
      <c r="I11" s="232"/>
      <c r="J11" s="232"/>
    </row>
    <row r="12" spans="3:10" ht="21.9" customHeight="1" x14ac:dyDescent="0.25">
      <c r="C12" s="232"/>
      <c r="D12" s="232"/>
      <c r="E12" s="232"/>
      <c r="F12" s="232"/>
      <c r="G12" s="232"/>
      <c r="H12" s="232"/>
      <c r="I12" s="232"/>
      <c r="J12" s="232"/>
    </row>
    <row r="13" spans="3:10" ht="21.9" customHeight="1" x14ac:dyDescent="0.25">
      <c r="C13" s="55" t="s">
        <v>62</v>
      </c>
      <c r="D13" s="149"/>
      <c r="E13" s="149"/>
      <c r="F13" s="149"/>
      <c r="G13" s="149"/>
      <c r="H13" s="149"/>
      <c r="I13" s="149"/>
      <c r="J13" s="149"/>
    </row>
    <row r="14" spans="3:10" ht="21.9" customHeight="1" x14ac:dyDescent="0.25">
      <c r="C14" s="55" t="s">
        <v>63</v>
      </c>
      <c r="D14" s="149"/>
      <c r="E14" s="149"/>
      <c r="F14" s="149"/>
      <c r="G14" s="149"/>
      <c r="H14" s="149"/>
      <c r="I14" s="149"/>
      <c r="J14" s="149"/>
    </row>
    <row r="15" spans="3:10" ht="21.9" customHeight="1" x14ac:dyDescent="0.25">
      <c r="C15" s="55"/>
      <c r="D15" s="149"/>
      <c r="E15" s="149"/>
      <c r="F15" s="149"/>
      <c r="G15" s="149"/>
      <c r="H15" s="149"/>
      <c r="I15" s="149"/>
      <c r="J15" s="149"/>
    </row>
    <row r="16" spans="3:10" ht="21.9" customHeight="1" x14ac:dyDescent="0.3">
      <c r="C16" s="54" t="s">
        <v>61</v>
      </c>
      <c r="D16" s="149"/>
      <c r="E16" s="149"/>
      <c r="F16" s="149"/>
      <c r="G16" s="149"/>
      <c r="H16" s="149"/>
      <c r="I16" s="149"/>
      <c r="J16" s="149"/>
    </row>
    <row r="17" spans="3:11" ht="21.9" customHeight="1" x14ac:dyDescent="0.25">
      <c r="C17" s="56" t="s">
        <v>74</v>
      </c>
      <c r="D17" s="149"/>
      <c r="E17" s="149"/>
      <c r="F17" s="149"/>
      <c r="G17" s="149"/>
      <c r="H17" s="149"/>
      <c r="I17" s="149"/>
      <c r="J17" s="149"/>
    </row>
    <row r="18" spans="3:11" ht="21.9" customHeight="1" x14ac:dyDescent="0.3">
      <c r="C18" s="56"/>
      <c r="D18" s="57" t="s">
        <v>64</v>
      </c>
    </row>
    <row r="19" spans="3:11" ht="21.9" customHeight="1" x14ac:dyDescent="0.3">
      <c r="C19" s="56"/>
      <c r="D19" s="57" t="s">
        <v>65</v>
      </c>
    </row>
    <row r="20" spans="3:11" ht="21.9" customHeight="1" x14ac:dyDescent="0.3">
      <c r="C20" s="56"/>
      <c r="D20" s="57" t="s">
        <v>66</v>
      </c>
    </row>
    <row r="21" spans="3:11" ht="21.9" customHeight="1" x14ac:dyDescent="0.25">
      <c r="C21" s="56" t="s">
        <v>75</v>
      </c>
      <c r="D21" s="149"/>
      <c r="E21" s="149"/>
      <c r="F21" s="149"/>
      <c r="G21" s="149"/>
      <c r="H21" s="149"/>
      <c r="I21" s="149"/>
      <c r="J21" s="149"/>
    </row>
    <row r="22" spans="3:11" ht="21.9" customHeight="1" x14ac:dyDescent="0.3">
      <c r="C22" s="56"/>
      <c r="D22" s="57" t="s">
        <v>67</v>
      </c>
    </row>
    <row r="23" spans="3:11" ht="21.9" customHeight="1" x14ac:dyDescent="0.25">
      <c r="C23" s="56" t="s">
        <v>68</v>
      </c>
      <c r="D23" s="57"/>
    </row>
    <row r="24" spans="3:11" ht="21.9" customHeight="1" x14ac:dyDescent="0.25">
      <c r="C24" s="232" t="s">
        <v>69</v>
      </c>
      <c r="D24" s="232"/>
      <c r="E24" s="232"/>
      <c r="F24" s="232"/>
      <c r="G24" s="232"/>
      <c r="H24" s="232"/>
      <c r="I24" s="232"/>
      <c r="J24" s="232"/>
    </row>
    <row r="25" spans="3:11" ht="21.9" customHeight="1" x14ac:dyDescent="0.25">
      <c r="C25" s="232"/>
      <c r="D25" s="232"/>
      <c r="E25" s="232"/>
      <c r="F25" s="232"/>
      <c r="G25" s="232"/>
      <c r="H25" s="232"/>
      <c r="I25" s="232"/>
      <c r="J25" s="232"/>
    </row>
    <row r="26" spans="3:11" ht="21.9" customHeight="1" x14ac:dyDescent="0.25">
      <c r="C26" s="232" t="s">
        <v>1242</v>
      </c>
      <c r="D26" s="232"/>
      <c r="E26" s="232"/>
      <c r="F26" s="232"/>
      <c r="G26" s="232"/>
      <c r="H26" s="232"/>
      <c r="I26" s="232"/>
      <c r="J26" s="232"/>
    </row>
    <row r="27" spans="3:11" ht="21.9" customHeight="1" x14ac:dyDescent="0.25">
      <c r="C27" s="232"/>
      <c r="D27" s="232"/>
      <c r="E27" s="232"/>
      <c r="F27" s="232"/>
      <c r="G27" s="232"/>
      <c r="H27" s="232"/>
      <c r="I27" s="232"/>
      <c r="J27" s="232"/>
    </row>
    <row r="28" spans="3:11" ht="21.9" customHeight="1" x14ac:dyDescent="0.25">
      <c r="C28" s="53" t="s">
        <v>70</v>
      </c>
    </row>
    <row r="30" spans="3:11" ht="15.6" x14ac:dyDescent="0.3">
      <c r="C30" s="54" t="s">
        <v>71</v>
      </c>
      <c r="D30" s="59"/>
      <c r="E30" s="59"/>
      <c r="F30" s="59"/>
      <c r="G30" s="59"/>
      <c r="H30" s="59"/>
      <c r="I30" s="59"/>
      <c r="J30" s="59"/>
      <c r="K30" s="59"/>
    </row>
    <row r="31" spans="3:11" ht="15" x14ac:dyDescent="0.25">
      <c r="C31" s="58"/>
      <c r="D31" s="59"/>
      <c r="E31" s="59"/>
      <c r="F31" s="59"/>
      <c r="G31" s="59"/>
      <c r="H31" s="59"/>
      <c r="I31" s="59"/>
      <c r="J31" s="59"/>
      <c r="K31" s="59"/>
    </row>
    <row r="32" spans="3:11" ht="21.75" customHeight="1" x14ac:dyDescent="0.25">
      <c r="C32" s="60" t="s">
        <v>72</v>
      </c>
      <c r="D32" s="59"/>
      <c r="E32" s="59"/>
      <c r="F32" s="59"/>
      <c r="G32" s="59"/>
      <c r="H32" s="59"/>
      <c r="I32" s="59"/>
      <c r="J32" s="59"/>
      <c r="K32" s="59"/>
    </row>
    <row r="33" spans="3:11" ht="21.75" customHeight="1" x14ac:dyDescent="0.25">
      <c r="C33" s="60" t="s">
        <v>73</v>
      </c>
      <c r="D33" s="59"/>
      <c r="E33" s="59"/>
      <c r="F33" s="59"/>
      <c r="G33" s="59"/>
      <c r="H33" s="59"/>
      <c r="I33" s="59"/>
      <c r="J33" s="59"/>
      <c r="K33" s="59"/>
    </row>
    <row r="34" spans="3:11" ht="21.75" customHeight="1" x14ac:dyDescent="0.25">
      <c r="C34" s="60" t="s">
        <v>77</v>
      </c>
      <c r="D34" s="59"/>
      <c r="E34" s="59"/>
      <c r="F34" s="59"/>
      <c r="G34" s="59"/>
      <c r="H34" s="59"/>
      <c r="I34" s="59"/>
      <c r="J34" s="59"/>
      <c r="K34" s="59"/>
    </row>
    <row r="35" spans="3:11" ht="21.9" customHeight="1" x14ac:dyDescent="0.25">
      <c r="C35" s="233" t="s">
        <v>76</v>
      </c>
      <c r="D35" s="233"/>
      <c r="E35" s="233"/>
      <c r="F35" s="233"/>
      <c r="G35" s="233"/>
      <c r="H35" s="233"/>
      <c r="I35" s="233"/>
      <c r="J35" s="233"/>
      <c r="K35" s="59"/>
    </row>
    <row r="36" spans="3:11" ht="21.9" customHeight="1" x14ac:dyDescent="0.25">
      <c r="C36" s="233"/>
      <c r="D36" s="233"/>
      <c r="E36" s="233"/>
      <c r="F36" s="233"/>
      <c r="G36" s="233"/>
      <c r="H36" s="233"/>
      <c r="I36" s="233"/>
      <c r="J36" s="233"/>
      <c r="K36" s="59"/>
    </row>
    <row r="37" spans="3:11" ht="21.9" customHeight="1" x14ac:dyDescent="0.3">
      <c r="C37" s="61"/>
      <c r="D37" s="62"/>
      <c r="E37" s="59"/>
      <c r="F37" s="59"/>
      <c r="G37" s="59"/>
      <c r="H37" s="59"/>
      <c r="I37" s="59"/>
      <c r="J37" s="59"/>
      <c r="K37" s="59"/>
    </row>
  </sheetData>
  <mergeCells count="5">
    <mergeCell ref="C11:J12"/>
    <mergeCell ref="C24:J25"/>
    <mergeCell ref="C26:J27"/>
    <mergeCell ref="C35:J36"/>
    <mergeCell ref="C3:J4"/>
  </mergeCells>
  <pageMargins left="0.70866141732283472" right="0.70866141732283472" top="0.74803149606299213" bottom="0.74803149606299213" header="0.31496062992125984" footer="0.31496062992125984"/>
  <pageSetup scale="6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00B050"/>
    <pageSetUpPr fitToPage="1"/>
  </sheetPr>
  <dimension ref="A1:BA106"/>
  <sheetViews>
    <sheetView topLeftCell="A4" zoomScale="90" zoomScaleNormal="90" workbookViewId="0">
      <selection activeCell="O28" sqref="O28"/>
    </sheetView>
  </sheetViews>
  <sheetFormatPr baseColWidth="10" defaultColWidth="11.44140625" defaultRowHeight="15.6" x14ac:dyDescent="0.3"/>
  <cols>
    <col min="1" max="1" width="2.33203125" style="107" customWidth="1"/>
    <col min="2" max="2" width="16.44140625" style="107" customWidth="1"/>
    <col min="3" max="3" width="12.88671875" style="107" customWidth="1"/>
    <col min="4" max="4" width="19.88671875" style="107" customWidth="1"/>
    <col min="5" max="5" width="15.33203125" style="107" customWidth="1"/>
    <col min="6" max="6" width="10.44140625" style="107" customWidth="1"/>
    <col min="7" max="7" width="13.88671875" style="107" customWidth="1"/>
    <col min="8" max="8" width="12.88671875" style="107" customWidth="1"/>
    <col min="9" max="9" width="17.6640625" style="107" customWidth="1"/>
    <col min="10" max="10" width="39.5546875" style="107" customWidth="1"/>
    <col min="11" max="11" width="2.44140625" style="107" customWidth="1"/>
    <col min="12" max="52" width="11.44140625" style="107"/>
    <col min="53" max="53" width="13" style="107" bestFit="1" customWidth="1"/>
    <col min="54" max="16384" width="11.44140625" style="107"/>
  </cols>
  <sheetData>
    <row r="1" spans="1:53" x14ac:dyDescent="0.3">
      <c r="A1" s="105"/>
      <c r="B1" s="106"/>
      <c r="C1" s="105"/>
      <c r="D1" s="105"/>
      <c r="I1" s="157"/>
      <c r="BA1" s="108">
        <v>39377</v>
      </c>
    </row>
    <row r="2" spans="1:53" x14ac:dyDescent="0.3">
      <c r="A2" s="105"/>
      <c r="B2" s="106"/>
      <c r="C2" s="105"/>
      <c r="D2" s="105"/>
      <c r="BA2" s="108">
        <v>39378</v>
      </c>
    </row>
    <row r="3" spans="1:53" x14ac:dyDescent="0.3">
      <c r="A3" s="105"/>
      <c r="B3" s="106"/>
      <c r="C3" s="105"/>
      <c r="D3" s="105"/>
      <c r="J3" s="109" t="str">
        <f>+CONCATENATE("EN SANTIAGO, ",IF('PAQ. UF 916'!E18="",'PAUTA LIBRE'!E18,'PAQ. UF 916'!E18),".")</f>
        <v>EN SANTIAGO, .</v>
      </c>
      <c r="BA3" s="108"/>
    </row>
    <row r="4" spans="1:53" ht="6.75" customHeight="1" thickBot="1" x14ac:dyDescent="0.35">
      <c r="A4" s="105"/>
      <c r="B4" s="106"/>
      <c r="C4" s="105"/>
      <c r="D4" s="105"/>
      <c r="G4" s="110"/>
      <c r="H4" s="110"/>
      <c r="I4" s="110"/>
      <c r="J4" s="110"/>
      <c r="BA4" s="108">
        <v>39380</v>
      </c>
    </row>
    <row r="5" spans="1:53" ht="33.75" customHeight="1" thickBot="1" x14ac:dyDescent="0.35">
      <c r="A5" s="105"/>
      <c r="B5" s="105"/>
      <c r="C5" s="111"/>
      <c r="D5" s="105"/>
      <c r="E5" s="309"/>
      <c r="F5" s="309"/>
      <c r="G5" s="309"/>
      <c r="H5" s="109"/>
      <c r="I5" s="112" t="s">
        <v>130</v>
      </c>
      <c r="J5" s="113"/>
      <c r="BA5" s="108">
        <v>39381</v>
      </c>
    </row>
    <row r="6" spans="1:53" ht="8.25" customHeight="1" x14ac:dyDescent="0.3">
      <c r="A6" s="105"/>
      <c r="B6" s="105"/>
      <c r="D6" s="105"/>
      <c r="BA6" s="108">
        <v>39382</v>
      </c>
    </row>
    <row r="7" spans="1:53" ht="3" customHeight="1" x14ac:dyDescent="0.3">
      <c r="A7" s="105"/>
      <c r="B7" s="105"/>
      <c r="C7" s="105"/>
      <c r="D7" s="105"/>
      <c r="BA7" s="108">
        <v>39383</v>
      </c>
    </row>
    <row r="8" spans="1:53" x14ac:dyDescent="0.3">
      <c r="BA8" s="108">
        <v>39384</v>
      </c>
    </row>
    <row r="9" spans="1:53" x14ac:dyDescent="0.3">
      <c r="BA9" s="108">
        <v>39385</v>
      </c>
    </row>
    <row r="10" spans="1:53" ht="12" customHeight="1" x14ac:dyDescent="0.3">
      <c r="BA10" s="108"/>
    </row>
    <row r="11" spans="1:53" ht="8.25" hidden="1" customHeight="1" x14ac:dyDescent="0.3">
      <c r="B11" s="310" t="str">
        <f>CONCATENATE(Auxiliar1!C3,D76,Auxiliar1!C4,D77,Auxiliar1!C5,B89,Auxiliar1!C6,D78,Auxiliar1!C7)</f>
        <v xml:space="preserve">ENTRE , RUT: , REPRESENTADO POR , DOMICILIADO EN , EN ADELANTE EL CLIENTE,  POR UNA PARTE, Y LA OTRA, FUNDACION TELETON, REPRESENTADA POR ADEMIR DOMIC CÁRDENAS, CÉDULA DE IDENTIDAD N° 12.487.901-9, CON DOMICILIO EN MARIO KREUTZBERGER N° 1531, COMUNA DE SANTIAGO, EN ADELANTE FUNDACION TELETON, SE CONVIENE LO SIGUIENTE: </v>
      </c>
      <c r="C11" s="310"/>
      <c r="D11" s="310"/>
      <c r="E11" s="310"/>
      <c r="F11" s="310"/>
      <c r="G11" s="310"/>
      <c r="H11" s="310"/>
      <c r="I11" s="310"/>
      <c r="J11" s="310"/>
      <c r="BA11" s="108"/>
    </row>
    <row r="12" spans="1:53" x14ac:dyDescent="0.3">
      <c r="B12" s="310"/>
      <c r="C12" s="310"/>
      <c r="D12" s="310"/>
      <c r="E12" s="310"/>
      <c r="F12" s="310"/>
      <c r="G12" s="310"/>
      <c r="H12" s="310"/>
      <c r="I12" s="310"/>
      <c r="J12" s="310"/>
      <c r="BA12" s="108">
        <v>39390</v>
      </c>
    </row>
    <row r="13" spans="1:53" x14ac:dyDescent="0.3">
      <c r="B13" s="310"/>
      <c r="C13" s="310"/>
      <c r="D13" s="310"/>
      <c r="E13" s="310"/>
      <c r="F13" s="310"/>
      <c r="G13" s="310"/>
      <c r="H13" s="310"/>
      <c r="I13" s="310"/>
      <c r="J13" s="310"/>
      <c r="BA13" s="108">
        <v>39391</v>
      </c>
    </row>
    <row r="14" spans="1:53" x14ac:dyDescent="0.3">
      <c r="B14" s="310"/>
      <c r="C14" s="310"/>
      <c r="D14" s="310"/>
      <c r="E14" s="310"/>
      <c r="F14" s="310"/>
      <c r="G14" s="310"/>
      <c r="H14" s="310"/>
      <c r="I14" s="310"/>
      <c r="J14" s="310"/>
      <c r="BA14" s="108">
        <v>39392</v>
      </c>
    </row>
    <row r="15" spans="1:53" x14ac:dyDescent="0.3">
      <c r="B15" s="310"/>
      <c r="C15" s="310"/>
      <c r="D15" s="310"/>
      <c r="E15" s="310"/>
      <c r="F15" s="310"/>
      <c r="G15" s="310"/>
      <c r="H15" s="310"/>
      <c r="I15" s="310"/>
      <c r="J15" s="310"/>
      <c r="BA15" s="108">
        <v>39393</v>
      </c>
    </row>
    <row r="16" spans="1:53" ht="9" customHeight="1" x14ac:dyDescent="0.3">
      <c r="B16" s="310"/>
      <c r="C16" s="310"/>
      <c r="D16" s="310"/>
      <c r="E16" s="310"/>
      <c r="F16" s="310"/>
      <c r="G16" s="310"/>
      <c r="H16" s="310"/>
      <c r="I16" s="310"/>
      <c r="J16" s="310"/>
      <c r="BA16" s="108"/>
    </row>
    <row r="17" spans="2:53" x14ac:dyDescent="0.3">
      <c r="B17" s="298" t="s">
        <v>1247</v>
      </c>
      <c r="C17" s="298"/>
      <c r="D17" s="298"/>
      <c r="E17" s="298"/>
      <c r="F17" s="298"/>
      <c r="G17" s="298"/>
      <c r="H17" s="298"/>
      <c r="I17" s="298"/>
      <c r="J17" s="298"/>
      <c r="BA17" s="108">
        <v>39394</v>
      </c>
    </row>
    <row r="18" spans="2:53" x14ac:dyDescent="0.3">
      <c r="B18" s="298"/>
      <c r="C18" s="298"/>
      <c r="D18" s="298"/>
      <c r="E18" s="298"/>
      <c r="F18" s="298"/>
      <c r="G18" s="298"/>
      <c r="H18" s="298"/>
      <c r="I18" s="298"/>
      <c r="J18" s="298"/>
      <c r="BA18" s="108">
        <v>39395</v>
      </c>
    </row>
    <row r="19" spans="2:53" ht="31.5" customHeight="1" x14ac:dyDescent="0.3">
      <c r="B19" s="298"/>
      <c r="C19" s="298"/>
      <c r="D19" s="298"/>
      <c r="E19" s="298"/>
      <c r="F19" s="298"/>
      <c r="G19" s="298"/>
      <c r="H19" s="298"/>
      <c r="I19" s="298"/>
      <c r="J19" s="298"/>
      <c r="BA19" s="108">
        <v>39396</v>
      </c>
    </row>
    <row r="20" spans="2:53" ht="6" hidden="1" customHeight="1" x14ac:dyDescent="0.3">
      <c r="B20" s="222"/>
      <c r="C20" s="222"/>
      <c r="D20" s="222"/>
      <c r="E20" s="222"/>
      <c r="F20" s="222"/>
      <c r="G20" s="222"/>
      <c r="H20" s="222"/>
      <c r="I20" s="222"/>
      <c r="J20" s="222"/>
      <c r="BA20" s="108">
        <v>39397</v>
      </c>
    </row>
    <row r="21" spans="2:53" x14ac:dyDescent="0.3">
      <c r="B21" s="298" t="s">
        <v>1248</v>
      </c>
      <c r="C21" s="298"/>
      <c r="D21" s="298"/>
      <c r="E21" s="298"/>
      <c r="F21" s="298"/>
      <c r="G21" s="298"/>
      <c r="H21" s="298"/>
      <c r="I21" s="298"/>
      <c r="J21" s="298"/>
      <c r="BA21" s="108">
        <v>39398</v>
      </c>
    </row>
    <row r="22" spans="2:53" ht="26.25" customHeight="1" x14ac:dyDescent="0.3">
      <c r="B22" s="298"/>
      <c r="C22" s="298"/>
      <c r="D22" s="298"/>
      <c r="E22" s="298"/>
      <c r="F22" s="298"/>
      <c r="G22" s="298"/>
      <c r="H22" s="298"/>
      <c r="I22" s="298"/>
      <c r="J22" s="298"/>
      <c r="BA22" s="108">
        <v>39399</v>
      </c>
    </row>
    <row r="23" spans="2:53" ht="5.25" customHeight="1" x14ac:dyDescent="0.3">
      <c r="B23" s="222"/>
      <c r="C23" s="222"/>
      <c r="D23" s="222"/>
      <c r="E23" s="222"/>
      <c r="F23" s="222"/>
      <c r="G23" s="222"/>
      <c r="H23" s="222"/>
      <c r="I23" s="222"/>
      <c r="J23" s="222"/>
      <c r="BA23" s="108">
        <v>39400</v>
      </c>
    </row>
    <row r="24" spans="2:53" ht="22.5" customHeight="1" x14ac:dyDescent="0.35">
      <c r="B24" s="298" t="s">
        <v>1249</v>
      </c>
      <c r="C24" s="311"/>
      <c r="D24" s="311"/>
      <c r="E24" s="311"/>
      <c r="F24" s="311"/>
      <c r="G24" s="311"/>
      <c r="H24" s="311"/>
      <c r="I24" s="311"/>
      <c r="J24" s="311"/>
      <c r="BA24" s="108">
        <v>39401</v>
      </c>
    </row>
    <row r="25" spans="2:53" ht="5.25" customHeight="1" x14ac:dyDescent="0.3">
      <c r="B25" s="222"/>
      <c r="C25" s="222"/>
      <c r="D25" s="222"/>
      <c r="E25" s="222"/>
      <c r="F25" s="222"/>
      <c r="G25" s="222"/>
      <c r="H25" s="222"/>
      <c r="I25" s="222"/>
      <c r="J25" s="222"/>
      <c r="BA25" s="108">
        <v>39402</v>
      </c>
    </row>
    <row r="26" spans="2:53" ht="15.75" customHeight="1" x14ac:dyDescent="0.3">
      <c r="B26" s="297" t="s">
        <v>1250</v>
      </c>
      <c r="C26" s="297"/>
      <c r="D26" s="297"/>
      <c r="E26" s="297"/>
      <c r="F26" s="297"/>
      <c r="G26" s="297"/>
      <c r="H26" s="297"/>
      <c r="I26" s="297"/>
      <c r="J26" s="297"/>
      <c r="BA26" s="108"/>
    </row>
    <row r="27" spans="2:53" x14ac:dyDescent="0.3">
      <c r="B27" s="297"/>
      <c r="C27" s="297"/>
      <c r="D27" s="297"/>
      <c r="E27" s="297"/>
      <c r="F27" s="297"/>
      <c r="G27" s="297"/>
      <c r="H27" s="297"/>
      <c r="I27" s="297"/>
      <c r="J27" s="297"/>
      <c r="BA27" s="108"/>
    </row>
    <row r="28" spans="2:53" ht="30.75" customHeight="1" x14ac:dyDescent="0.3">
      <c r="B28" s="297"/>
      <c r="C28" s="297"/>
      <c r="D28" s="297"/>
      <c r="E28" s="297"/>
      <c r="F28" s="297"/>
      <c r="G28" s="297"/>
      <c r="H28" s="297"/>
      <c r="I28" s="297"/>
      <c r="J28" s="297"/>
      <c r="BA28" s="108"/>
    </row>
    <row r="29" spans="2:53" ht="3" customHeight="1" x14ac:dyDescent="0.3">
      <c r="B29" s="222"/>
      <c r="C29" s="222"/>
      <c r="D29" s="222"/>
      <c r="E29" s="222"/>
      <c r="F29" s="222"/>
      <c r="G29" s="222"/>
      <c r="H29" s="222"/>
      <c r="I29" s="222"/>
      <c r="J29" s="222"/>
      <c r="BA29" s="108"/>
    </row>
    <row r="30" spans="2:53" ht="15.75" customHeight="1" x14ac:dyDescent="0.3">
      <c r="B30" s="297" t="s">
        <v>1251</v>
      </c>
      <c r="C30" s="297"/>
      <c r="D30" s="297"/>
      <c r="E30" s="297"/>
      <c r="F30" s="297"/>
      <c r="G30" s="297"/>
      <c r="H30" s="297"/>
      <c r="I30" s="297"/>
      <c r="J30" s="297"/>
      <c r="BA30" s="108"/>
    </row>
    <row r="31" spans="2:53" x14ac:dyDescent="0.3">
      <c r="B31" s="297"/>
      <c r="C31" s="297"/>
      <c r="D31" s="297"/>
      <c r="E31" s="297"/>
      <c r="F31" s="297"/>
      <c r="G31" s="297"/>
      <c r="H31" s="297"/>
      <c r="I31" s="297"/>
      <c r="J31" s="297"/>
      <c r="BA31" s="108"/>
    </row>
    <row r="32" spans="2:53" x14ac:dyDescent="0.3">
      <c r="B32" s="297"/>
      <c r="C32" s="297"/>
      <c r="D32" s="297"/>
      <c r="E32" s="297"/>
      <c r="F32" s="297"/>
      <c r="G32" s="297"/>
      <c r="H32" s="297"/>
      <c r="I32" s="297"/>
      <c r="J32" s="297"/>
      <c r="BA32" s="108"/>
    </row>
    <row r="33" spans="2:53" x14ac:dyDescent="0.3">
      <c r="B33" s="297"/>
      <c r="C33" s="297"/>
      <c r="D33" s="297"/>
      <c r="E33" s="297"/>
      <c r="F33" s="297"/>
      <c r="G33" s="297"/>
      <c r="H33" s="297"/>
      <c r="I33" s="297"/>
      <c r="J33" s="297"/>
      <c r="BA33" s="108"/>
    </row>
    <row r="34" spans="2:53" ht="36.75" customHeight="1" x14ac:dyDescent="0.3">
      <c r="B34" s="297"/>
      <c r="C34" s="297"/>
      <c r="D34" s="297"/>
      <c r="E34" s="297"/>
      <c r="F34" s="297"/>
      <c r="G34" s="297"/>
      <c r="H34" s="297"/>
      <c r="I34" s="297"/>
      <c r="J34" s="297"/>
      <c r="BA34" s="108"/>
    </row>
    <row r="35" spans="2:53" ht="6" hidden="1" customHeight="1" x14ac:dyDescent="0.3">
      <c r="B35" s="222"/>
      <c r="C35" s="222"/>
      <c r="D35" s="222"/>
      <c r="E35" s="222"/>
      <c r="F35" s="222"/>
      <c r="G35" s="222"/>
      <c r="H35" s="222"/>
      <c r="I35" s="222"/>
      <c r="J35" s="222"/>
      <c r="BA35" s="108"/>
    </row>
    <row r="36" spans="2:53" ht="15.75" customHeight="1" x14ac:dyDescent="0.3">
      <c r="B36" s="297" t="s">
        <v>1252</v>
      </c>
      <c r="C36" s="297"/>
      <c r="D36" s="297"/>
      <c r="E36" s="297"/>
      <c r="F36" s="297"/>
      <c r="G36" s="297"/>
      <c r="H36" s="297"/>
      <c r="I36" s="297"/>
      <c r="J36" s="297"/>
      <c r="BA36" s="108"/>
    </row>
    <row r="37" spans="2:53" ht="32.25" customHeight="1" x14ac:dyDescent="0.3">
      <c r="B37" s="297"/>
      <c r="C37" s="297"/>
      <c r="D37" s="297"/>
      <c r="E37" s="297"/>
      <c r="F37" s="297"/>
      <c r="G37" s="297"/>
      <c r="H37" s="297"/>
      <c r="I37" s="297"/>
      <c r="J37" s="297"/>
      <c r="BA37" s="108"/>
    </row>
    <row r="38" spans="2:53" ht="6" hidden="1" customHeight="1" x14ac:dyDescent="0.3">
      <c r="B38" s="222"/>
      <c r="C38" s="222"/>
      <c r="D38" s="222"/>
      <c r="E38" s="222"/>
      <c r="F38" s="222"/>
      <c r="G38" s="222"/>
      <c r="H38" s="222"/>
      <c r="I38" s="222"/>
      <c r="J38" s="222"/>
      <c r="BA38" s="108"/>
    </row>
    <row r="39" spans="2:53" ht="15.75" customHeight="1" x14ac:dyDescent="0.3">
      <c r="B39" s="297" t="s">
        <v>1253</v>
      </c>
      <c r="C39" s="297"/>
      <c r="D39" s="297"/>
      <c r="E39" s="297"/>
      <c r="F39" s="297"/>
      <c r="G39" s="297"/>
      <c r="H39" s="297"/>
      <c r="I39" s="297"/>
      <c r="J39" s="297"/>
      <c r="BA39" s="108"/>
    </row>
    <row r="40" spans="2:53" ht="30" customHeight="1" x14ac:dyDescent="0.3">
      <c r="B40" s="297"/>
      <c r="C40" s="297"/>
      <c r="D40" s="297"/>
      <c r="E40" s="297"/>
      <c r="F40" s="297"/>
      <c r="G40" s="297"/>
      <c r="H40" s="297"/>
      <c r="I40" s="297"/>
      <c r="J40" s="297"/>
      <c r="BA40" s="108"/>
    </row>
    <row r="41" spans="2:53" ht="6" hidden="1" customHeight="1" x14ac:dyDescent="0.3">
      <c r="B41" s="222"/>
      <c r="C41" s="222"/>
      <c r="D41" s="222"/>
      <c r="E41" s="222"/>
      <c r="F41" s="222"/>
      <c r="G41" s="222"/>
      <c r="H41" s="222"/>
      <c r="I41" s="222"/>
      <c r="J41" s="222"/>
      <c r="BA41" s="108"/>
    </row>
    <row r="42" spans="2:53" ht="12.75" customHeight="1" x14ac:dyDescent="0.3">
      <c r="B42" s="298" t="s">
        <v>1261</v>
      </c>
      <c r="C42" s="298"/>
      <c r="D42" s="298"/>
      <c r="E42" s="298"/>
      <c r="F42" s="298"/>
      <c r="G42" s="298"/>
      <c r="H42" s="298"/>
      <c r="I42" s="298"/>
      <c r="J42" s="298"/>
      <c r="BA42" s="108">
        <v>39403</v>
      </c>
    </row>
    <row r="43" spans="2:53" x14ac:dyDescent="0.3">
      <c r="B43" s="298"/>
      <c r="C43" s="298"/>
      <c r="D43" s="298"/>
      <c r="E43" s="298"/>
      <c r="F43" s="298"/>
      <c r="G43" s="298"/>
      <c r="H43" s="298"/>
      <c r="I43" s="298"/>
      <c r="J43" s="298"/>
      <c r="BA43" s="108">
        <v>39404</v>
      </c>
    </row>
    <row r="44" spans="2:53" x14ac:dyDescent="0.3">
      <c r="B44" s="298"/>
      <c r="C44" s="298"/>
      <c r="D44" s="298"/>
      <c r="E44" s="298"/>
      <c r="F44" s="298"/>
      <c r="G44" s="298"/>
      <c r="H44" s="298"/>
      <c r="I44" s="298"/>
      <c r="J44" s="298"/>
      <c r="BA44" s="108">
        <v>39405</v>
      </c>
    </row>
    <row r="45" spans="2:53" ht="41.25" customHeight="1" x14ac:dyDescent="0.3">
      <c r="B45" s="298"/>
      <c r="C45" s="298"/>
      <c r="D45" s="298"/>
      <c r="E45" s="298"/>
      <c r="F45" s="298"/>
      <c r="G45" s="298"/>
      <c r="H45" s="298"/>
      <c r="I45" s="298"/>
      <c r="J45" s="298"/>
      <c r="BA45" s="108">
        <v>39406</v>
      </c>
    </row>
    <row r="46" spans="2:53" ht="5.25" hidden="1" customHeight="1" x14ac:dyDescent="0.3">
      <c r="B46" s="223"/>
      <c r="C46" s="223"/>
      <c r="D46" s="223"/>
      <c r="E46" s="223"/>
      <c r="F46" s="223"/>
      <c r="G46" s="223"/>
      <c r="H46" s="223"/>
      <c r="I46" s="223"/>
      <c r="J46" s="223"/>
      <c r="BA46" s="108"/>
    </row>
    <row r="47" spans="2:53" ht="12.75" customHeight="1" x14ac:dyDescent="0.3">
      <c r="B47" s="298" t="s">
        <v>1254</v>
      </c>
      <c r="C47" s="298"/>
      <c r="D47" s="298"/>
      <c r="E47" s="298"/>
      <c r="F47" s="298"/>
      <c r="G47" s="298"/>
      <c r="H47" s="298"/>
      <c r="I47" s="298"/>
      <c r="J47" s="298"/>
      <c r="BA47" s="108">
        <v>39408</v>
      </c>
    </row>
    <row r="48" spans="2:53" x14ac:dyDescent="0.3">
      <c r="B48" s="298"/>
      <c r="C48" s="298"/>
      <c r="D48" s="298"/>
      <c r="E48" s="298"/>
      <c r="F48" s="298"/>
      <c r="G48" s="298"/>
      <c r="H48" s="298"/>
      <c r="I48" s="298"/>
      <c r="J48" s="298"/>
      <c r="BA48" s="108">
        <v>39409</v>
      </c>
    </row>
    <row r="49" spans="2:53" x14ac:dyDescent="0.3">
      <c r="B49" s="298"/>
      <c r="C49" s="298"/>
      <c r="D49" s="298"/>
      <c r="E49" s="298"/>
      <c r="F49" s="298"/>
      <c r="G49" s="298"/>
      <c r="H49" s="298"/>
      <c r="I49" s="298"/>
      <c r="J49" s="298"/>
      <c r="BA49" s="108">
        <v>39410</v>
      </c>
    </row>
    <row r="50" spans="2:53" ht="37.5" customHeight="1" x14ac:dyDescent="0.3">
      <c r="B50" s="298"/>
      <c r="C50" s="298"/>
      <c r="D50" s="298"/>
      <c r="E50" s="298"/>
      <c r="F50" s="298"/>
      <c r="G50" s="298"/>
      <c r="H50" s="298"/>
      <c r="I50" s="298"/>
      <c r="J50" s="298"/>
      <c r="BA50" s="108">
        <v>39411</v>
      </c>
    </row>
    <row r="51" spans="2:53" ht="15.75" customHeight="1" x14ac:dyDescent="0.3">
      <c r="B51" s="296" t="s">
        <v>1255</v>
      </c>
      <c r="C51" s="296"/>
      <c r="D51" s="296"/>
      <c r="E51" s="296"/>
      <c r="F51" s="296"/>
      <c r="G51" s="296"/>
      <c r="H51" s="296"/>
      <c r="I51" s="296"/>
      <c r="J51" s="296"/>
      <c r="BA51" s="108">
        <v>39413</v>
      </c>
    </row>
    <row r="52" spans="2:53" ht="15.75" customHeight="1" x14ac:dyDescent="0.3">
      <c r="B52" s="296"/>
      <c r="C52" s="296"/>
      <c r="D52" s="296"/>
      <c r="E52" s="296"/>
      <c r="F52" s="296"/>
      <c r="G52" s="296"/>
      <c r="H52" s="296"/>
      <c r="I52" s="296"/>
      <c r="J52" s="296"/>
      <c r="BA52" s="108">
        <v>39414</v>
      </c>
    </row>
    <row r="53" spans="2:53" ht="12" customHeight="1" x14ac:dyDescent="0.3">
      <c r="B53" s="296"/>
      <c r="C53" s="296"/>
      <c r="D53" s="296"/>
      <c r="E53" s="296"/>
      <c r="F53" s="296"/>
      <c r="G53" s="296"/>
      <c r="H53" s="296"/>
      <c r="I53" s="296"/>
      <c r="J53" s="296"/>
      <c r="BA53" s="108">
        <v>39415</v>
      </c>
    </row>
    <row r="54" spans="2:53" ht="15.75" customHeight="1" x14ac:dyDescent="0.3">
      <c r="B54" s="296"/>
      <c r="C54" s="296"/>
      <c r="D54" s="296"/>
      <c r="E54" s="296"/>
      <c r="F54" s="296"/>
      <c r="G54" s="296"/>
      <c r="H54" s="296"/>
      <c r="I54" s="296"/>
      <c r="J54" s="296"/>
      <c r="BA54" s="108">
        <v>39416</v>
      </c>
    </row>
    <row r="55" spans="2:53" ht="40.5" customHeight="1" x14ac:dyDescent="0.3">
      <c r="B55" s="296"/>
      <c r="C55" s="296"/>
      <c r="D55" s="296"/>
      <c r="E55" s="296"/>
      <c r="F55" s="296"/>
      <c r="G55" s="296"/>
      <c r="H55" s="296"/>
      <c r="I55" s="296"/>
      <c r="J55" s="296"/>
    </row>
    <row r="56" spans="2:53" ht="4.5" customHeight="1" x14ac:dyDescent="0.3">
      <c r="B56" s="296"/>
      <c r="C56" s="296"/>
      <c r="D56" s="296"/>
      <c r="E56" s="296"/>
      <c r="F56" s="296"/>
      <c r="G56" s="296"/>
      <c r="H56" s="296"/>
      <c r="I56" s="296"/>
      <c r="J56" s="296"/>
    </row>
    <row r="57" spans="2:53" ht="5.25" customHeight="1" x14ac:dyDescent="0.3">
      <c r="B57" s="224"/>
      <c r="C57" s="224"/>
      <c r="D57" s="224"/>
      <c r="E57" s="224"/>
      <c r="F57" s="224"/>
      <c r="G57" s="224"/>
      <c r="H57" s="224"/>
      <c r="I57" s="224"/>
      <c r="J57" s="224"/>
    </row>
    <row r="58" spans="2:53" ht="15.75" customHeight="1" x14ac:dyDescent="0.3">
      <c r="B58" s="297" t="s">
        <v>1256</v>
      </c>
      <c r="C58" s="297"/>
      <c r="D58" s="297"/>
      <c r="E58" s="297"/>
      <c r="F58" s="297"/>
      <c r="G58" s="297"/>
      <c r="H58" s="297"/>
      <c r="I58" s="297"/>
      <c r="J58" s="297"/>
    </row>
    <row r="59" spans="2:53" ht="5.25" customHeight="1" x14ac:dyDescent="0.3">
      <c r="B59" s="297"/>
      <c r="C59" s="297"/>
      <c r="D59" s="297"/>
      <c r="E59" s="297"/>
      <c r="F59" s="297"/>
      <c r="G59" s="297"/>
      <c r="H59" s="297"/>
      <c r="I59" s="297"/>
      <c r="J59" s="297"/>
    </row>
    <row r="60" spans="2:53" ht="15.75" customHeight="1" x14ac:dyDescent="0.3">
      <c r="B60" s="297" t="s">
        <v>1257</v>
      </c>
      <c r="C60" s="297"/>
      <c r="D60" s="297"/>
      <c r="E60" s="297"/>
      <c r="F60" s="297"/>
      <c r="G60" s="297"/>
      <c r="H60" s="297"/>
      <c r="I60" s="297"/>
      <c r="J60" s="297"/>
    </row>
    <row r="61" spans="2:53" ht="11.25" customHeight="1" x14ac:dyDescent="0.3">
      <c r="B61" s="297"/>
      <c r="C61" s="297"/>
      <c r="D61" s="297"/>
      <c r="E61" s="297"/>
      <c r="F61" s="297"/>
      <c r="G61" s="297"/>
      <c r="H61" s="297"/>
      <c r="I61" s="297"/>
      <c r="J61" s="297"/>
    </row>
    <row r="62" spans="2:53" ht="15" customHeight="1" x14ac:dyDescent="0.3">
      <c r="B62" s="297"/>
      <c r="C62" s="297"/>
      <c r="D62" s="297"/>
      <c r="E62" s="297"/>
      <c r="F62" s="297"/>
      <c r="G62" s="297"/>
      <c r="H62" s="297"/>
      <c r="I62" s="297"/>
      <c r="J62" s="297"/>
    </row>
    <row r="63" spans="2:53" ht="3.75" customHeight="1" x14ac:dyDescent="0.3">
      <c r="B63" s="223"/>
      <c r="C63" s="223"/>
      <c r="D63" s="223"/>
      <c r="E63" s="223"/>
      <c r="F63" s="223"/>
      <c r="G63" s="223"/>
      <c r="H63" s="223"/>
      <c r="I63" s="223"/>
      <c r="J63" s="223"/>
    </row>
    <row r="64" spans="2:53" x14ac:dyDescent="0.3">
      <c r="B64" s="298" t="str">
        <f>CONCATENATE("DECIMO TERCERO: Este contrato será válido para la publicidad de sólo un producto en el evento, que en este caso es ",'PAQ. UF 916'!I13,".")</f>
        <v>DECIMO TERCERO: Este contrato será válido para la publicidad de sólo un producto en el evento, que en este caso es .</v>
      </c>
      <c r="C64" s="298"/>
      <c r="D64" s="298"/>
      <c r="E64" s="298"/>
      <c r="F64" s="298"/>
      <c r="G64" s="298"/>
      <c r="H64" s="298"/>
      <c r="I64" s="298"/>
      <c r="J64" s="298"/>
    </row>
    <row r="65" spans="2:10" ht="11.25" customHeight="1" x14ac:dyDescent="0.3">
      <c r="B65" s="298"/>
      <c r="C65" s="298"/>
      <c r="D65" s="298"/>
      <c r="E65" s="298"/>
      <c r="F65" s="298"/>
      <c r="G65" s="298"/>
      <c r="H65" s="298"/>
      <c r="I65" s="298"/>
      <c r="J65" s="298"/>
    </row>
    <row r="66" spans="2:10" x14ac:dyDescent="0.3">
      <c r="B66" s="297" t="s">
        <v>1258</v>
      </c>
      <c r="C66" s="297"/>
      <c r="D66" s="297"/>
      <c r="E66" s="297"/>
      <c r="F66" s="297"/>
      <c r="G66" s="297"/>
      <c r="H66" s="297"/>
      <c r="I66" s="297"/>
      <c r="J66" s="297"/>
    </row>
    <row r="67" spans="2:10" ht="9" customHeight="1" x14ac:dyDescent="0.3">
      <c r="B67" s="297"/>
      <c r="C67" s="297"/>
      <c r="D67" s="297"/>
      <c r="E67" s="297"/>
      <c r="F67" s="297"/>
      <c r="G67" s="297"/>
      <c r="H67" s="297"/>
      <c r="I67" s="297"/>
      <c r="J67" s="297"/>
    </row>
    <row r="68" spans="2:10" ht="6" hidden="1" customHeight="1" x14ac:dyDescent="0.3">
      <c r="B68" s="224"/>
      <c r="C68" s="224"/>
      <c r="D68" s="224"/>
      <c r="E68" s="224"/>
      <c r="F68" s="224"/>
      <c r="G68" s="224"/>
      <c r="H68" s="224"/>
      <c r="I68" s="224"/>
      <c r="J68" s="224"/>
    </row>
    <row r="69" spans="2:10" x14ac:dyDescent="0.3">
      <c r="B69" s="297" t="s">
        <v>1259</v>
      </c>
      <c r="C69" s="297"/>
      <c r="D69" s="297"/>
      <c r="E69" s="297"/>
      <c r="F69" s="297"/>
      <c r="G69" s="297"/>
      <c r="H69" s="297"/>
      <c r="I69" s="297"/>
      <c r="J69" s="297"/>
    </row>
    <row r="70" spans="2:10" ht="14.25" customHeight="1" thickBot="1" x14ac:dyDescent="0.35">
      <c r="B70" s="297"/>
      <c r="C70" s="297"/>
      <c r="D70" s="297"/>
      <c r="E70" s="297"/>
      <c r="F70" s="297"/>
      <c r="G70" s="297"/>
      <c r="H70" s="297"/>
      <c r="I70" s="297"/>
      <c r="J70" s="297"/>
    </row>
    <row r="71" spans="2:10" x14ac:dyDescent="0.3">
      <c r="B71" s="114" t="s">
        <v>131</v>
      </c>
      <c r="C71" s="115"/>
      <c r="D71" s="301">
        <f>+'PAQ. UF 916'!X63+'PAQ. UF 1096'!X63+'PAQ. UF 1812'!X63+'PAQ. UF 899'!X63+'PAUTA LIBRE'!U58</f>
        <v>187012000</v>
      </c>
      <c r="E71" s="302"/>
    </row>
    <row r="72" spans="2:10" x14ac:dyDescent="0.3">
      <c r="B72" s="116" t="s">
        <v>132</v>
      </c>
      <c r="C72" s="117"/>
      <c r="D72" s="323">
        <f>+D71*0.19</f>
        <v>35532280</v>
      </c>
      <c r="E72" s="324"/>
    </row>
    <row r="73" spans="2:10" x14ac:dyDescent="0.3">
      <c r="B73" s="118" t="s">
        <v>133</v>
      </c>
      <c r="C73" s="119"/>
      <c r="D73" s="325">
        <f>+D71+D72</f>
        <v>222544280</v>
      </c>
      <c r="E73" s="326"/>
    </row>
    <row r="74" spans="2:10" ht="16.2" thickBot="1" x14ac:dyDescent="0.35">
      <c r="B74" s="120" t="s">
        <v>134</v>
      </c>
      <c r="C74" s="121"/>
      <c r="D74" s="321">
        <v>46053</v>
      </c>
      <c r="E74" s="322"/>
      <c r="F74" s="122" t="str">
        <f>+IF(D74="","POR FAVOR DEFINIR FECHA DE PAGO!!","")</f>
        <v/>
      </c>
    </row>
    <row r="75" spans="2:10" x14ac:dyDescent="0.3">
      <c r="B75" s="123" t="s">
        <v>135</v>
      </c>
      <c r="C75" s="124"/>
      <c r="D75" s="301"/>
      <c r="E75" s="302"/>
    </row>
    <row r="76" spans="2:10" x14ac:dyDescent="0.3">
      <c r="B76" s="125" t="s">
        <v>136</v>
      </c>
      <c r="C76" s="126"/>
      <c r="D76" s="303" t="str">
        <f>IF('PAQ. UF 916'!E12&lt;&gt;"",'PAQ. UF 916'!E12,IF('PAUTA LIBRE'!E12&lt;&gt;"",'PAUTA LIBRE'!E12,IF('PAQ. UF 1096'!E12&lt;&gt;"",'PAQ. UF 1096'!E12,IF('PAQ. UF 1812'!E12&lt;&gt;"",'PAQ. UF 1812'!E12,""))))</f>
        <v/>
      </c>
      <c r="E76" s="304"/>
    </row>
    <row r="77" spans="2:10" x14ac:dyDescent="0.3">
      <c r="B77" s="127" t="s">
        <v>137</v>
      </c>
      <c r="C77" s="128"/>
      <c r="D77" s="303" t="str">
        <f>IF('PAQ. UF 916'!E14&lt;&gt;"",'PAQ. UF 916'!E14,IF('PAUTA LIBRE'!E14&lt;&gt;"",'PAUTA LIBRE'!E14,IF('PAQ. UF 1096'!E14&lt;&gt;"",'PAQ. UF 1096'!E14,IF('PAQ. UF 1812'!E14&lt;&gt;"",'PAQ. UF 1812'!E14,""))))</f>
        <v/>
      </c>
      <c r="E77" s="304"/>
    </row>
    <row r="78" spans="2:10" x14ac:dyDescent="0.3">
      <c r="B78" s="125" t="s">
        <v>138</v>
      </c>
      <c r="C78" s="126"/>
      <c r="D78" s="305" t="str">
        <f>IF('PAQ. UF 916'!E16&lt;&gt;"",'PAQ. UF 916'!E16,IF('PAUTA LIBRE'!E16&lt;&gt;"",'PAUTA LIBRE'!E16,IF('PAQ. UF 1096'!E16&lt;&gt;"",'PAQ. UF 1096'!E16,IF('PAQ. UF 1812'!E16&lt;&gt;"",'PAQ. UF 1812'!E16,""))))</f>
        <v/>
      </c>
      <c r="E78" s="306"/>
    </row>
    <row r="79" spans="2:10" x14ac:dyDescent="0.3">
      <c r="B79" s="127" t="s">
        <v>139</v>
      </c>
      <c r="C79" s="128"/>
      <c r="D79" s="307"/>
      <c r="E79" s="308"/>
      <c r="F79" s="129" t="str">
        <f>+IF(D79="","INGRESAR TELÉFONO","")</f>
        <v>INGRESAR TELÉFONO</v>
      </c>
    </row>
    <row r="80" spans="2:10" ht="16.2" thickBot="1" x14ac:dyDescent="0.35">
      <c r="B80" s="130" t="s">
        <v>140</v>
      </c>
      <c r="C80" s="131"/>
      <c r="D80" s="299"/>
      <c r="E80" s="300"/>
      <c r="F80" s="129" t="str">
        <f>+IF(D80="","INGRESAR GIRO","")</f>
        <v>INGRESAR GIRO</v>
      </c>
    </row>
    <row r="81" spans="2:10" ht="16.2" thickBot="1" x14ac:dyDescent="0.35"/>
    <row r="82" spans="2:10" ht="15.75" customHeight="1" x14ac:dyDescent="0.3">
      <c r="B82" s="312" t="s">
        <v>141</v>
      </c>
      <c r="C82" s="313"/>
      <c r="D82" s="313"/>
      <c r="E82" s="314"/>
      <c r="G82" s="312" t="s">
        <v>142</v>
      </c>
      <c r="H82" s="313"/>
      <c r="I82" s="313"/>
      <c r="J82" s="314"/>
    </row>
    <row r="83" spans="2:10" x14ac:dyDescent="0.3">
      <c r="B83" s="315"/>
      <c r="C83" s="316"/>
      <c r="D83" s="316"/>
      <c r="E83" s="317"/>
      <c r="G83" s="315"/>
      <c r="H83" s="316"/>
      <c r="I83" s="316"/>
      <c r="J83" s="317"/>
    </row>
    <row r="84" spans="2:10" x14ac:dyDescent="0.3">
      <c r="B84" s="315"/>
      <c r="C84" s="316"/>
      <c r="D84" s="316"/>
      <c r="E84" s="317"/>
      <c r="G84" s="315"/>
      <c r="H84" s="316"/>
      <c r="I84" s="316"/>
      <c r="J84" s="317"/>
    </row>
    <row r="85" spans="2:10" x14ac:dyDescent="0.3">
      <c r="B85" s="315"/>
      <c r="C85" s="316"/>
      <c r="D85" s="316"/>
      <c r="E85" s="317"/>
      <c r="G85" s="315"/>
      <c r="H85" s="316"/>
      <c r="I85" s="316"/>
      <c r="J85" s="317"/>
    </row>
    <row r="86" spans="2:10" x14ac:dyDescent="0.3">
      <c r="B86" s="315"/>
      <c r="C86" s="316"/>
      <c r="D86" s="316"/>
      <c r="E86" s="317"/>
      <c r="G86" s="315"/>
      <c r="H86" s="316"/>
      <c r="I86" s="316"/>
      <c r="J86" s="317"/>
    </row>
    <row r="87" spans="2:10" x14ac:dyDescent="0.3">
      <c r="B87" s="315"/>
      <c r="C87" s="316"/>
      <c r="D87" s="316"/>
      <c r="E87" s="317"/>
      <c r="G87" s="315"/>
      <c r="H87" s="316"/>
      <c r="I87" s="316"/>
      <c r="J87" s="317"/>
    </row>
    <row r="88" spans="2:10" x14ac:dyDescent="0.3">
      <c r="B88" s="315"/>
      <c r="C88" s="316"/>
      <c r="D88" s="316"/>
      <c r="E88" s="317"/>
      <c r="G88" s="315"/>
      <c r="H88" s="316"/>
      <c r="I88" s="316"/>
      <c r="J88" s="317"/>
    </row>
    <row r="89" spans="2:10" ht="16.2" thickBot="1" x14ac:dyDescent="0.35">
      <c r="B89" s="318" t="str">
        <f>IF('PAQ. UF 916'!E15&lt;&gt;"",'PAQ. UF 916'!E15,IF('PAUTA LIBRE'!E15&lt;&gt;"",'PAUTA LIBRE'!E15,IF('PAQ. UF 1096'!E15&lt;&gt;"",'PAQ. UF 1096'!E15,IF('PAQ. UF 1812'!E15&lt;&gt;"",'PAQ. UF 1812'!E15,""))))</f>
        <v/>
      </c>
      <c r="C89" s="319"/>
      <c r="D89" s="319"/>
      <c r="E89" s="320"/>
      <c r="G89" s="318"/>
      <c r="H89" s="319"/>
      <c r="I89" s="319"/>
      <c r="J89" s="320"/>
    </row>
    <row r="106" spans="2:2" x14ac:dyDescent="0.3">
      <c r="B106" s="217"/>
    </row>
  </sheetData>
  <mergeCells count="31">
    <mergeCell ref="B26:J28"/>
    <mergeCell ref="B82:E88"/>
    <mergeCell ref="B89:E89"/>
    <mergeCell ref="G82:J88"/>
    <mergeCell ref="G89:J89"/>
    <mergeCell ref="D74:E74"/>
    <mergeCell ref="B30:J34"/>
    <mergeCell ref="B36:J37"/>
    <mergeCell ref="B39:J40"/>
    <mergeCell ref="B42:J45"/>
    <mergeCell ref="B66:J67"/>
    <mergeCell ref="B69:J70"/>
    <mergeCell ref="D71:E71"/>
    <mergeCell ref="D72:E72"/>
    <mergeCell ref="D73:E73"/>
    <mergeCell ref="B47:J50"/>
    <mergeCell ref="E5:G5"/>
    <mergeCell ref="B11:J16"/>
    <mergeCell ref="B17:J19"/>
    <mergeCell ref="B21:J22"/>
    <mergeCell ref="B24:J24"/>
    <mergeCell ref="B51:J56"/>
    <mergeCell ref="B58:J59"/>
    <mergeCell ref="B60:J62"/>
    <mergeCell ref="B64:J65"/>
    <mergeCell ref="D80:E80"/>
    <mergeCell ref="D75:E75"/>
    <mergeCell ref="D76:E76"/>
    <mergeCell ref="D77:E77"/>
    <mergeCell ref="D78:E78"/>
    <mergeCell ref="D79:E79"/>
  </mergeCells>
  <printOptions horizontalCentered="1" verticalCentered="1"/>
  <pageMargins left="0.11811023622047245" right="0.11811023622047245" top="0.19685039370078741" bottom="0.15748031496062992" header="0.19685039370078741" footer="0.19685039370078741"/>
  <pageSetup scale="57" orientation="portrait" r:id="rId1"/>
  <ignoredErrors>
    <ignoredError sqref="J3"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2:C8"/>
  <sheetViews>
    <sheetView zoomScale="60" zoomScaleNormal="60" workbookViewId="0">
      <selection activeCell="L28" sqref="L28"/>
    </sheetView>
  </sheetViews>
  <sheetFormatPr baseColWidth="10" defaultRowHeight="14.4" x14ac:dyDescent="0.3"/>
  <cols>
    <col min="1" max="1" width="18" bestFit="1" customWidth="1"/>
  </cols>
  <sheetData>
    <row r="2" spans="1:3" x14ac:dyDescent="0.3">
      <c r="A2" t="s">
        <v>1212</v>
      </c>
      <c r="C2" t="s">
        <v>1213</v>
      </c>
    </row>
    <row r="3" spans="1:3" x14ac:dyDescent="0.3">
      <c r="A3" t="s">
        <v>1222</v>
      </c>
      <c r="C3" t="s">
        <v>1222</v>
      </c>
    </row>
    <row r="4" spans="1:3" x14ac:dyDescent="0.3">
      <c r="A4" t="s">
        <v>195</v>
      </c>
      <c r="C4" t="s">
        <v>1214</v>
      </c>
    </row>
    <row r="5" spans="1:3" x14ac:dyDescent="0.3">
      <c r="A5" t="s">
        <v>196</v>
      </c>
      <c r="C5" t="s">
        <v>1215</v>
      </c>
    </row>
    <row r="6" spans="1:3" x14ac:dyDescent="0.3">
      <c r="A6" t="s">
        <v>197</v>
      </c>
      <c r="C6" t="s">
        <v>1216</v>
      </c>
    </row>
    <row r="7" spans="1:3" x14ac:dyDescent="0.3">
      <c r="A7" t="s">
        <v>198</v>
      </c>
      <c r="C7" t="s">
        <v>1217</v>
      </c>
    </row>
    <row r="8" spans="1:3" x14ac:dyDescent="0.3">
      <c r="C8" t="s">
        <v>1218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C3:N1010"/>
  <sheetViews>
    <sheetView workbookViewId="0">
      <selection activeCell="H24" sqref="H24"/>
    </sheetView>
  </sheetViews>
  <sheetFormatPr baseColWidth="10" defaultRowHeight="14.4" x14ac:dyDescent="0.3"/>
  <sheetData>
    <row r="3" spans="3:14" x14ac:dyDescent="0.3">
      <c r="C3" t="s">
        <v>188</v>
      </c>
    </row>
    <row r="4" spans="3:14" x14ac:dyDescent="0.3">
      <c r="C4" t="s">
        <v>189</v>
      </c>
    </row>
    <row r="5" spans="3:14" x14ac:dyDescent="0.3">
      <c r="C5" t="s">
        <v>190</v>
      </c>
    </row>
    <row r="6" spans="3:14" x14ac:dyDescent="0.3">
      <c r="C6" t="s">
        <v>191</v>
      </c>
    </row>
    <row r="7" spans="3:14" x14ac:dyDescent="0.3">
      <c r="C7" t="s">
        <v>1260</v>
      </c>
    </row>
    <row r="11" spans="3:14" x14ac:dyDescent="0.3">
      <c r="C11" t="s">
        <v>192</v>
      </c>
      <c r="E11" t="s">
        <v>1202</v>
      </c>
      <c r="F11" t="s">
        <v>1204</v>
      </c>
      <c r="G11" s="327" t="s">
        <v>193</v>
      </c>
      <c r="H11" s="327"/>
      <c r="I11" s="327"/>
      <c r="J11" s="327"/>
      <c r="K11" s="327"/>
      <c r="L11" s="327"/>
      <c r="M11" s="327"/>
      <c r="N11" s="327"/>
    </row>
    <row r="12" spans="3:14" x14ac:dyDescent="0.3">
      <c r="C12" s="132" t="s">
        <v>143</v>
      </c>
      <c r="E12" t="s">
        <v>78</v>
      </c>
      <c r="F12" t="s">
        <v>94</v>
      </c>
      <c r="G12" s="327"/>
      <c r="H12" s="327"/>
      <c r="I12" s="327"/>
      <c r="J12" s="327"/>
      <c r="K12" s="327"/>
      <c r="L12" s="327"/>
      <c r="M12" s="327"/>
      <c r="N12" s="327"/>
    </row>
    <row r="13" spans="3:14" x14ac:dyDescent="0.3">
      <c r="C13" s="132" t="s">
        <v>144</v>
      </c>
      <c r="E13" t="s">
        <v>204</v>
      </c>
      <c r="F13" t="s">
        <v>1203</v>
      </c>
    </row>
    <row r="14" spans="3:14" x14ac:dyDescent="0.3">
      <c r="C14" s="132" t="s">
        <v>145</v>
      </c>
      <c r="E14" t="s">
        <v>205</v>
      </c>
    </row>
    <row r="15" spans="3:14" x14ac:dyDescent="0.3">
      <c r="C15" s="132" t="s">
        <v>129</v>
      </c>
      <c r="E15" t="s">
        <v>206</v>
      </c>
      <c r="G15" s="134" t="s">
        <v>195</v>
      </c>
      <c r="I15" s="135" t="s">
        <v>199</v>
      </c>
    </row>
    <row r="16" spans="3:14" x14ac:dyDescent="0.3">
      <c r="C16" s="132" t="s">
        <v>146</v>
      </c>
      <c r="E16" t="s">
        <v>207</v>
      </c>
      <c r="G16" s="134" t="s">
        <v>196</v>
      </c>
      <c r="I16" s="135" t="s">
        <v>200</v>
      </c>
    </row>
    <row r="17" spans="3:9" x14ac:dyDescent="0.3">
      <c r="C17" s="132" t="s">
        <v>147</v>
      </c>
      <c r="E17" t="s">
        <v>208</v>
      </c>
      <c r="G17" s="134" t="s">
        <v>197</v>
      </c>
      <c r="I17" s="135" t="s">
        <v>201</v>
      </c>
    </row>
    <row r="18" spans="3:9" x14ac:dyDescent="0.3">
      <c r="C18" s="132" t="s">
        <v>148</v>
      </c>
      <c r="E18" t="s">
        <v>209</v>
      </c>
      <c r="G18" s="134" t="s">
        <v>198</v>
      </c>
      <c r="I18" s="135" t="s">
        <v>202</v>
      </c>
    </row>
    <row r="19" spans="3:9" x14ac:dyDescent="0.3">
      <c r="C19" s="132" t="s">
        <v>149</v>
      </c>
      <c r="E19" t="s">
        <v>210</v>
      </c>
      <c r="I19" s="135" t="s">
        <v>203</v>
      </c>
    </row>
    <row r="20" spans="3:9" x14ac:dyDescent="0.3">
      <c r="C20" s="132" t="s">
        <v>150</v>
      </c>
      <c r="E20" t="s">
        <v>211</v>
      </c>
    </row>
    <row r="21" spans="3:9" x14ac:dyDescent="0.3">
      <c r="C21" s="132" t="s">
        <v>151</v>
      </c>
      <c r="E21" t="s">
        <v>212</v>
      </c>
    </row>
    <row r="22" spans="3:9" x14ac:dyDescent="0.3">
      <c r="C22" s="132" t="s">
        <v>152</v>
      </c>
      <c r="E22" t="s">
        <v>213</v>
      </c>
    </row>
    <row r="23" spans="3:9" x14ac:dyDescent="0.3">
      <c r="C23" s="132" t="s">
        <v>153</v>
      </c>
      <c r="E23" t="s">
        <v>214</v>
      </c>
    </row>
    <row r="24" spans="3:9" x14ac:dyDescent="0.3">
      <c r="C24" s="132" t="s">
        <v>154</v>
      </c>
      <c r="E24" t="s">
        <v>215</v>
      </c>
    </row>
    <row r="25" spans="3:9" x14ac:dyDescent="0.3">
      <c r="C25" s="132" t="s">
        <v>155</v>
      </c>
      <c r="E25" t="s">
        <v>216</v>
      </c>
    </row>
    <row r="26" spans="3:9" x14ac:dyDescent="0.3">
      <c r="C26" s="132" t="s">
        <v>156</v>
      </c>
      <c r="E26" t="s">
        <v>217</v>
      </c>
    </row>
    <row r="27" spans="3:9" x14ac:dyDescent="0.3">
      <c r="C27" s="132" t="s">
        <v>157</v>
      </c>
      <c r="E27" t="s">
        <v>218</v>
      </c>
    </row>
    <row r="28" spans="3:9" x14ac:dyDescent="0.3">
      <c r="C28" s="132" t="s">
        <v>158</v>
      </c>
      <c r="E28" t="s">
        <v>219</v>
      </c>
    </row>
    <row r="29" spans="3:9" x14ac:dyDescent="0.3">
      <c r="C29" s="132" t="s">
        <v>159</v>
      </c>
      <c r="E29" t="s">
        <v>220</v>
      </c>
    </row>
    <row r="30" spans="3:9" x14ac:dyDescent="0.3">
      <c r="C30" s="41" t="s">
        <v>160</v>
      </c>
      <c r="E30" t="s">
        <v>221</v>
      </c>
    </row>
    <row r="31" spans="3:9" x14ac:dyDescent="0.3">
      <c r="C31" s="41" t="s">
        <v>161</v>
      </c>
      <c r="E31" t="s">
        <v>222</v>
      </c>
    </row>
    <row r="32" spans="3:9" x14ac:dyDescent="0.3">
      <c r="C32" s="41" t="s">
        <v>162</v>
      </c>
      <c r="E32" t="s">
        <v>223</v>
      </c>
    </row>
    <row r="33" spans="3:5" x14ac:dyDescent="0.3">
      <c r="C33" s="41" t="s">
        <v>163</v>
      </c>
      <c r="E33" t="s">
        <v>224</v>
      </c>
    </row>
    <row r="34" spans="3:5" x14ac:dyDescent="0.3">
      <c r="C34" s="41" t="s">
        <v>164</v>
      </c>
      <c r="E34" t="s">
        <v>225</v>
      </c>
    </row>
    <row r="35" spans="3:5" x14ac:dyDescent="0.3">
      <c r="C35" s="41" t="s">
        <v>165</v>
      </c>
      <c r="E35" t="s">
        <v>226</v>
      </c>
    </row>
    <row r="36" spans="3:5" x14ac:dyDescent="0.3">
      <c r="C36" s="41" t="s">
        <v>166</v>
      </c>
      <c r="E36" t="s">
        <v>227</v>
      </c>
    </row>
    <row r="37" spans="3:5" x14ac:dyDescent="0.3">
      <c r="C37" s="41" t="s">
        <v>167</v>
      </c>
      <c r="E37" t="s">
        <v>228</v>
      </c>
    </row>
    <row r="38" spans="3:5" x14ac:dyDescent="0.3">
      <c r="C38" s="41" t="s">
        <v>168</v>
      </c>
      <c r="E38" t="s">
        <v>229</v>
      </c>
    </row>
    <row r="39" spans="3:5" x14ac:dyDescent="0.3">
      <c r="C39" s="41" t="s">
        <v>169</v>
      </c>
      <c r="E39" t="s">
        <v>230</v>
      </c>
    </row>
    <row r="40" spans="3:5" x14ac:dyDescent="0.3">
      <c r="C40" s="41" t="s">
        <v>170</v>
      </c>
      <c r="E40" t="s">
        <v>231</v>
      </c>
    </row>
    <row r="41" spans="3:5" x14ac:dyDescent="0.3">
      <c r="C41" s="41" t="s">
        <v>171</v>
      </c>
      <c r="E41" t="s">
        <v>232</v>
      </c>
    </row>
    <row r="42" spans="3:5" x14ac:dyDescent="0.3">
      <c r="C42" s="41" t="s">
        <v>172</v>
      </c>
      <c r="E42" t="s">
        <v>233</v>
      </c>
    </row>
    <row r="43" spans="3:5" x14ac:dyDescent="0.3">
      <c r="C43" s="41" t="s">
        <v>173</v>
      </c>
      <c r="E43" t="s">
        <v>234</v>
      </c>
    </row>
    <row r="44" spans="3:5" x14ac:dyDescent="0.3">
      <c r="C44" s="41" t="s">
        <v>174</v>
      </c>
      <c r="E44" t="s">
        <v>235</v>
      </c>
    </row>
    <row r="45" spans="3:5" x14ac:dyDescent="0.3">
      <c r="C45" s="41" t="s">
        <v>175</v>
      </c>
      <c r="E45" t="s">
        <v>236</v>
      </c>
    </row>
    <row r="46" spans="3:5" x14ac:dyDescent="0.3">
      <c r="C46" s="41" t="s">
        <v>176</v>
      </c>
      <c r="E46" t="s">
        <v>237</v>
      </c>
    </row>
    <row r="47" spans="3:5" x14ac:dyDescent="0.3">
      <c r="C47" s="41" t="s">
        <v>177</v>
      </c>
      <c r="E47" t="s">
        <v>238</v>
      </c>
    </row>
    <row r="48" spans="3:5" x14ac:dyDescent="0.3">
      <c r="C48" s="41" t="s">
        <v>178</v>
      </c>
      <c r="E48" t="s">
        <v>239</v>
      </c>
    </row>
    <row r="49" spans="3:5" x14ac:dyDescent="0.3">
      <c r="C49" s="41" t="s">
        <v>179</v>
      </c>
      <c r="E49" t="s">
        <v>240</v>
      </c>
    </row>
    <row r="50" spans="3:5" x14ac:dyDescent="0.3">
      <c r="C50" s="41" t="s">
        <v>180</v>
      </c>
      <c r="E50" t="s">
        <v>241</v>
      </c>
    </row>
    <row r="51" spans="3:5" x14ac:dyDescent="0.3">
      <c r="C51" s="41" t="s">
        <v>181</v>
      </c>
      <c r="E51" t="s">
        <v>242</v>
      </c>
    </row>
    <row r="52" spans="3:5" x14ac:dyDescent="0.3">
      <c r="C52" s="41" t="s">
        <v>182</v>
      </c>
      <c r="E52" t="s">
        <v>243</v>
      </c>
    </row>
    <row r="53" spans="3:5" x14ac:dyDescent="0.3">
      <c r="C53" s="41" t="s">
        <v>183</v>
      </c>
      <c r="E53" t="s">
        <v>244</v>
      </c>
    </row>
    <row r="54" spans="3:5" x14ac:dyDescent="0.3">
      <c r="C54" s="41" t="s">
        <v>184</v>
      </c>
      <c r="E54" t="s">
        <v>245</v>
      </c>
    </row>
    <row r="55" spans="3:5" x14ac:dyDescent="0.3">
      <c r="C55" s="41" t="s">
        <v>185</v>
      </c>
      <c r="E55" t="s">
        <v>246</v>
      </c>
    </row>
    <row r="56" spans="3:5" x14ac:dyDescent="0.3">
      <c r="C56" s="41" t="s">
        <v>186</v>
      </c>
      <c r="E56" t="s">
        <v>247</v>
      </c>
    </row>
    <row r="57" spans="3:5" x14ac:dyDescent="0.3">
      <c r="C57" s="41" t="s">
        <v>187</v>
      </c>
      <c r="E57" t="s">
        <v>248</v>
      </c>
    </row>
    <row r="58" spans="3:5" x14ac:dyDescent="0.3">
      <c r="E58" t="s">
        <v>249</v>
      </c>
    </row>
    <row r="59" spans="3:5" x14ac:dyDescent="0.3">
      <c r="E59" t="s">
        <v>250</v>
      </c>
    </row>
    <row r="60" spans="3:5" x14ac:dyDescent="0.3">
      <c r="E60" t="s">
        <v>251</v>
      </c>
    </row>
    <row r="61" spans="3:5" x14ac:dyDescent="0.3">
      <c r="E61" t="s">
        <v>252</v>
      </c>
    </row>
    <row r="62" spans="3:5" x14ac:dyDescent="0.3">
      <c r="E62" t="s">
        <v>253</v>
      </c>
    </row>
    <row r="63" spans="3:5" x14ac:dyDescent="0.3">
      <c r="E63" t="s">
        <v>254</v>
      </c>
    </row>
    <row r="64" spans="3:5" x14ac:dyDescent="0.3">
      <c r="E64" t="s">
        <v>255</v>
      </c>
    </row>
    <row r="65" spans="5:5" x14ac:dyDescent="0.3">
      <c r="E65" t="s">
        <v>256</v>
      </c>
    </row>
    <row r="66" spans="5:5" x14ac:dyDescent="0.3">
      <c r="E66" t="s">
        <v>257</v>
      </c>
    </row>
    <row r="67" spans="5:5" x14ac:dyDescent="0.3">
      <c r="E67" t="s">
        <v>258</v>
      </c>
    </row>
    <row r="68" spans="5:5" x14ac:dyDescent="0.3">
      <c r="E68" t="s">
        <v>259</v>
      </c>
    </row>
    <row r="69" spans="5:5" x14ac:dyDescent="0.3">
      <c r="E69" t="s">
        <v>260</v>
      </c>
    </row>
    <row r="70" spans="5:5" x14ac:dyDescent="0.3">
      <c r="E70" t="s">
        <v>261</v>
      </c>
    </row>
    <row r="71" spans="5:5" x14ac:dyDescent="0.3">
      <c r="E71" t="s">
        <v>262</v>
      </c>
    </row>
    <row r="72" spans="5:5" x14ac:dyDescent="0.3">
      <c r="E72" t="s">
        <v>263</v>
      </c>
    </row>
    <row r="73" spans="5:5" x14ac:dyDescent="0.3">
      <c r="E73" t="s">
        <v>264</v>
      </c>
    </row>
    <row r="74" spans="5:5" x14ac:dyDescent="0.3">
      <c r="E74" t="s">
        <v>265</v>
      </c>
    </row>
    <row r="75" spans="5:5" x14ac:dyDescent="0.3">
      <c r="E75" t="s">
        <v>266</v>
      </c>
    </row>
    <row r="76" spans="5:5" x14ac:dyDescent="0.3">
      <c r="E76" t="s">
        <v>267</v>
      </c>
    </row>
    <row r="77" spans="5:5" x14ac:dyDescent="0.3">
      <c r="E77" t="s">
        <v>268</v>
      </c>
    </row>
    <row r="78" spans="5:5" x14ac:dyDescent="0.3">
      <c r="E78" t="s">
        <v>269</v>
      </c>
    </row>
    <row r="79" spans="5:5" x14ac:dyDescent="0.3">
      <c r="E79" t="s">
        <v>270</v>
      </c>
    </row>
    <row r="80" spans="5:5" x14ac:dyDescent="0.3">
      <c r="E80" t="s">
        <v>271</v>
      </c>
    </row>
    <row r="81" spans="5:5" x14ac:dyDescent="0.3">
      <c r="E81" t="s">
        <v>272</v>
      </c>
    </row>
    <row r="82" spans="5:5" x14ac:dyDescent="0.3">
      <c r="E82" t="s">
        <v>273</v>
      </c>
    </row>
    <row r="83" spans="5:5" x14ac:dyDescent="0.3">
      <c r="E83" t="s">
        <v>274</v>
      </c>
    </row>
    <row r="84" spans="5:5" x14ac:dyDescent="0.3">
      <c r="E84" t="s">
        <v>275</v>
      </c>
    </row>
    <row r="85" spans="5:5" x14ac:dyDescent="0.3">
      <c r="E85" t="s">
        <v>276</v>
      </c>
    </row>
    <row r="86" spans="5:5" x14ac:dyDescent="0.3">
      <c r="E86" t="s">
        <v>277</v>
      </c>
    </row>
    <row r="87" spans="5:5" x14ac:dyDescent="0.3">
      <c r="E87" t="s">
        <v>278</v>
      </c>
    </row>
    <row r="88" spans="5:5" x14ac:dyDescent="0.3">
      <c r="E88" t="s">
        <v>279</v>
      </c>
    </row>
    <row r="89" spans="5:5" x14ac:dyDescent="0.3">
      <c r="E89" t="s">
        <v>280</v>
      </c>
    </row>
    <row r="90" spans="5:5" x14ac:dyDescent="0.3">
      <c r="E90" t="s">
        <v>281</v>
      </c>
    </row>
    <row r="91" spans="5:5" x14ac:dyDescent="0.3">
      <c r="E91" t="s">
        <v>282</v>
      </c>
    </row>
    <row r="92" spans="5:5" x14ac:dyDescent="0.3">
      <c r="E92" t="s">
        <v>283</v>
      </c>
    </row>
    <row r="93" spans="5:5" x14ac:dyDescent="0.3">
      <c r="E93" t="s">
        <v>284</v>
      </c>
    </row>
    <row r="94" spans="5:5" x14ac:dyDescent="0.3">
      <c r="E94" t="s">
        <v>285</v>
      </c>
    </row>
    <row r="95" spans="5:5" x14ac:dyDescent="0.3">
      <c r="E95" t="s">
        <v>286</v>
      </c>
    </row>
    <row r="96" spans="5:5" x14ac:dyDescent="0.3">
      <c r="E96" t="s">
        <v>287</v>
      </c>
    </row>
    <row r="97" spans="5:5" x14ac:dyDescent="0.3">
      <c r="E97" t="s">
        <v>288</v>
      </c>
    </row>
    <row r="98" spans="5:5" x14ac:dyDescent="0.3">
      <c r="E98" t="s">
        <v>289</v>
      </c>
    </row>
    <row r="99" spans="5:5" x14ac:dyDescent="0.3">
      <c r="E99" t="s">
        <v>290</v>
      </c>
    </row>
    <row r="100" spans="5:5" x14ac:dyDescent="0.3">
      <c r="E100" t="s">
        <v>291</v>
      </c>
    </row>
    <row r="101" spans="5:5" x14ac:dyDescent="0.3">
      <c r="E101" t="s">
        <v>292</v>
      </c>
    </row>
    <row r="102" spans="5:5" x14ac:dyDescent="0.3">
      <c r="E102" t="s">
        <v>293</v>
      </c>
    </row>
    <row r="103" spans="5:5" x14ac:dyDescent="0.3">
      <c r="E103" t="s">
        <v>294</v>
      </c>
    </row>
    <row r="104" spans="5:5" x14ac:dyDescent="0.3">
      <c r="E104" t="s">
        <v>295</v>
      </c>
    </row>
    <row r="105" spans="5:5" x14ac:dyDescent="0.3">
      <c r="E105" t="s">
        <v>296</v>
      </c>
    </row>
    <row r="106" spans="5:5" x14ac:dyDescent="0.3">
      <c r="E106" t="s">
        <v>297</v>
      </c>
    </row>
    <row r="107" spans="5:5" x14ac:dyDescent="0.3">
      <c r="E107" t="s">
        <v>298</v>
      </c>
    </row>
    <row r="108" spans="5:5" x14ac:dyDescent="0.3">
      <c r="E108" t="s">
        <v>299</v>
      </c>
    </row>
    <row r="109" spans="5:5" x14ac:dyDescent="0.3">
      <c r="E109" t="s">
        <v>300</v>
      </c>
    </row>
    <row r="110" spans="5:5" x14ac:dyDescent="0.3">
      <c r="E110" t="s">
        <v>301</v>
      </c>
    </row>
    <row r="111" spans="5:5" x14ac:dyDescent="0.3">
      <c r="E111" t="s">
        <v>302</v>
      </c>
    </row>
    <row r="112" spans="5:5" x14ac:dyDescent="0.3">
      <c r="E112" t="s">
        <v>303</v>
      </c>
    </row>
    <row r="113" spans="5:5" x14ac:dyDescent="0.3">
      <c r="E113" t="s">
        <v>304</v>
      </c>
    </row>
    <row r="114" spans="5:5" x14ac:dyDescent="0.3">
      <c r="E114" t="s">
        <v>305</v>
      </c>
    </row>
    <row r="115" spans="5:5" x14ac:dyDescent="0.3">
      <c r="E115" t="s">
        <v>306</v>
      </c>
    </row>
    <row r="116" spans="5:5" x14ac:dyDescent="0.3">
      <c r="E116" t="s">
        <v>307</v>
      </c>
    </row>
    <row r="117" spans="5:5" x14ac:dyDescent="0.3">
      <c r="E117" t="s">
        <v>308</v>
      </c>
    </row>
    <row r="118" spans="5:5" x14ac:dyDescent="0.3">
      <c r="E118" t="s">
        <v>309</v>
      </c>
    </row>
    <row r="119" spans="5:5" x14ac:dyDescent="0.3">
      <c r="E119" t="s">
        <v>310</v>
      </c>
    </row>
    <row r="120" spans="5:5" x14ac:dyDescent="0.3">
      <c r="E120" t="s">
        <v>311</v>
      </c>
    </row>
    <row r="121" spans="5:5" x14ac:dyDescent="0.3">
      <c r="E121" t="s">
        <v>312</v>
      </c>
    </row>
    <row r="122" spans="5:5" x14ac:dyDescent="0.3">
      <c r="E122" t="s">
        <v>313</v>
      </c>
    </row>
    <row r="123" spans="5:5" x14ac:dyDescent="0.3">
      <c r="E123" t="s">
        <v>314</v>
      </c>
    </row>
    <row r="124" spans="5:5" x14ac:dyDescent="0.3">
      <c r="E124" t="s">
        <v>315</v>
      </c>
    </row>
    <row r="125" spans="5:5" x14ac:dyDescent="0.3">
      <c r="E125" t="s">
        <v>316</v>
      </c>
    </row>
    <row r="126" spans="5:5" x14ac:dyDescent="0.3">
      <c r="E126" t="s">
        <v>317</v>
      </c>
    </row>
    <row r="127" spans="5:5" x14ac:dyDescent="0.3">
      <c r="E127" t="s">
        <v>318</v>
      </c>
    </row>
    <row r="128" spans="5:5" x14ac:dyDescent="0.3">
      <c r="E128" t="s">
        <v>319</v>
      </c>
    </row>
    <row r="129" spans="5:5" x14ac:dyDescent="0.3">
      <c r="E129" t="s">
        <v>320</v>
      </c>
    </row>
    <row r="130" spans="5:5" x14ac:dyDescent="0.3">
      <c r="E130" t="s">
        <v>321</v>
      </c>
    </row>
    <row r="131" spans="5:5" x14ac:dyDescent="0.3">
      <c r="E131" t="s">
        <v>322</v>
      </c>
    </row>
    <row r="132" spans="5:5" x14ac:dyDescent="0.3">
      <c r="E132" t="s">
        <v>323</v>
      </c>
    </row>
    <row r="133" spans="5:5" x14ac:dyDescent="0.3">
      <c r="E133" t="s">
        <v>324</v>
      </c>
    </row>
    <row r="134" spans="5:5" x14ac:dyDescent="0.3">
      <c r="E134" t="s">
        <v>325</v>
      </c>
    </row>
    <row r="135" spans="5:5" x14ac:dyDescent="0.3">
      <c r="E135" t="s">
        <v>326</v>
      </c>
    </row>
    <row r="136" spans="5:5" x14ac:dyDescent="0.3">
      <c r="E136" t="s">
        <v>327</v>
      </c>
    </row>
    <row r="137" spans="5:5" x14ac:dyDescent="0.3">
      <c r="E137" t="s">
        <v>328</v>
      </c>
    </row>
    <row r="138" spans="5:5" x14ac:dyDescent="0.3">
      <c r="E138" t="s">
        <v>329</v>
      </c>
    </row>
    <row r="139" spans="5:5" x14ac:dyDescent="0.3">
      <c r="E139" t="s">
        <v>330</v>
      </c>
    </row>
    <row r="140" spans="5:5" x14ac:dyDescent="0.3">
      <c r="E140" t="s">
        <v>331</v>
      </c>
    </row>
    <row r="141" spans="5:5" x14ac:dyDescent="0.3">
      <c r="E141" t="s">
        <v>332</v>
      </c>
    </row>
    <row r="142" spans="5:5" x14ac:dyDescent="0.3">
      <c r="E142" t="s">
        <v>333</v>
      </c>
    </row>
    <row r="143" spans="5:5" x14ac:dyDescent="0.3">
      <c r="E143" t="s">
        <v>334</v>
      </c>
    </row>
    <row r="144" spans="5:5" x14ac:dyDescent="0.3">
      <c r="E144" t="s">
        <v>335</v>
      </c>
    </row>
    <row r="145" spans="5:5" x14ac:dyDescent="0.3">
      <c r="E145" t="s">
        <v>336</v>
      </c>
    </row>
    <row r="146" spans="5:5" x14ac:dyDescent="0.3">
      <c r="E146" t="s">
        <v>337</v>
      </c>
    </row>
    <row r="147" spans="5:5" x14ac:dyDescent="0.3">
      <c r="E147" t="s">
        <v>338</v>
      </c>
    </row>
    <row r="148" spans="5:5" x14ac:dyDescent="0.3">
      <c r="E148" t="s">
        <v>339</v>
      </c>
    </row>
    <row r="149" spans="5:5" x14ac:dyDescent="0.3">
      <c r="E149" t="s">
        <v>340</v>
      </c>
    </row>
    <row r="150" spans="5:5" x14ac:dyDescent="0.3">
      <c r="E150" t="s">
        <v>341</v>
      </c>
    </row>
    <row r="151" spans="5:5" x14ac:dyDescent="0.3">
      <c r="E151" t="s">
        <v>342</v>
      </c>
    </row>
    <row r="152" spans="5:5" x14ac:dyDescent="0.3">
      <c r="E152" t="s">
        <v>343</v>
      </c>
    </row>
    <row r="153" spans="5:5" x14ac:dyDescent="0.3">
      <c r="E153" t="s">
        <v>344</v>
      </c>
    </row>
    <row r="154" spans="5:5" x14ac:dyDescent="0.3">
      <c r="E154" t="s">
        <v>345</v>
      </c>
    </row>
    <row r="155" spans="5:5" x14ac:dyDescent="0.3">
      <c r="E155" t="s">
        <v>346</v>
      </c>
    </row>
    <row r="156" spans="5:5" x14ac:dyDescent="0.3">
      <c r="E156" t="s">
        <v>347</v>
      </c>
    </row>
    <row r="157" spans="5:5" x14ac:dyDescent="0.3">
      <c r="E157" t="s">
        <v>348</v>
      </c>
    </row>
    <row r="158" spans="5:5" x14ac:dyDescent="0.3">
      <c r="E158" t="s">
        <v>349</v>
      </c>
    </row>
    <row r="159" spans="5:5" x14ac:dyDescent="0.3">
      <c r="E159" t="s">
        <v>350</v>
      </c>
    </row>
    <row r="160" spans="5:5" x14ac:dyDescent="0.3">
      <c r="E160" t="s">
        <v>351</v>
      </c>
    </row>
    <row r="161" spans="5:5" x14ac:dyDescent="0.3">
      <c r="E161" t="s">
        <v>352</v>
      </c>
    </row>
    <row r="162" spans="5:5" x14ac:dyDescent="0.3">
      <c r="E162" t="s">
        <v>353</v>
      </c>
    </row>
    <row r="163" spans="5:5" x14ac:dyDescent="0.3">
      <c r="E163" t="s">
        <v>354</v>
      </c>
    </row>
    <row r="164" spans="5:5" x14ac:dyDescent="0.3">
      <c r="E164" t="s">
        <v>355</v>
      </c>
    </row>
    <row r="165" spans="5:5" x14ac:dyDescent="0.3">
      <c r="E165" t="s">
        <v>356</v>
      </c>
    </row>
    <row r="166" spans="5:5" x14ac:dyDescent="0.3">
      <c r="E166" t="s">
        <v>357</v>
      </c>
    </row>
    <row r="167" spans="5:5" x14ac:dyDescent="0.3">
      <c r="E167" t="s">
        <v>358</v>
      </c>
    </row>
    <row r="168" spans="5:5" x14ac:dyDescent="0.3">
      <c r="E168" t="s">
        <v>359</v>
      </c>
    </row>
    <row r="169" spans="5:5" x14ac:dyDescent="0.3">
      <c r="E169" t="s">
        <v>360</v>
      </c>
    </row>
    <row r="170" spans="5:5" x14ac:dyDescent="0.3">
      <c r="E170" t="s">
        <v>361</v>
      </c>
    </row>
    <row r="171" spans="5:5" x14ac:dyDescent="0.3">
      <c r="E171" t="s">
        <v>362</v>
      </c>
    </row>
    <row r="172" spans="5:5" x14ac:dyDescent="0.3">
      <c r="E172" t="s">
        <v>363</v>
      </c>
    </row>
    <row r="173" spans="5:5" x14ac:dyDescent="0.3">
      <c r="E173" t="s">
        <v>364</v>
      </c>
    </row>
    <row r="174" spans="5:5" x14ac:dyDescent="0.3">
      <c r="E174" t="s">
        <v>365</v>
      </c>
    </row>
    <row r="175" spans="5:5" x14ac:dyDescent="0.3">
      <c r="E175" t="s">
        <v>366</v>
      </c>
    </row>
    <row r="176" spans="5:5" x14ac:dyDescent="0.3">
      <c r="E176" t="s">
        <v>367</v>
      </c>
    </row>
    <row r="177" spans="5:5" x14ac:dyDescent="0.3">
      <c r="E177" t="s">
        <v>368</v>
      </c>
    </row>
    <row r="178" spans="5:5" x14ac:dyDescent="0.3">
      <c r="E178" t="s">
        <v>369</v>
      </c>
    </row>
    <row r="179" spans="5:5" x14ac:dyDescent="0.3">
      <c r="E179" t="s">
        <v>370</v>
      </c>
    </row>
    <row r="180" spans="5:5" x14ac:dyDescent="0.3">
      <c r="E180" t="s">
        <v>371</v>
      </c>
    </row>
    <row r="181" spans="5:5" x14ac:dyDescent="0.3">
      <c r="E181" t="s">
        <v>372</v>
      </c>
    </row>
    <row r="182" spans="5:5" x14ac:dyDescent="0.3">
      <c r="E182" t="s">
        <v>373</v>
      </c>
    </row>
    <row r="183" spans="5:5" x14ac:dyDescent="0.3">
      <c r="E183" t="s">
        <v>374</v>
      </c>
    </row>
    <row r="184" spans="5:5" x14ac:dyDescent="0.3">
      <c r="E184" t="s">
        <v>375</v>
      </c>
    </row>
    <row r="185" spans="5:5" x14ac:dyDescent="0.3">
      <c r="E185" t="s">
        <v>376</v>
      </c>
    </row>
    <row r="186" spans="5:5" x14ac:dyDescent="0.3">
      <c r="E186" t="s">
        <v>377</v>
      </c>
    </row>
    <row r="187" spans="5:5" x14ac:dyDescent="0.3">
      <c r="E187" t="s">
        <v>378</v>
      </c>
    </row>
    <row r="188" spans="5:5" x14ac:dyDescent="0.3">
      <c r="E188" t="s">
        <v>379</v>
      </c>
    </row>
    <row r="189" spans="5:5" x14ac:dyDescent="0.3">
      <c r="E189" t="s">
        <v>380</v>
      </c>
    </row>
    <row r="190" spans="5:5" x14ac:dyDescent="0.3">
      <c r="E190" t="s">
        <v>381</v>
      </c>
    </row>
    <row r="191" spans="5:5" x14ac:dyDescent="0.3">
      <c r="E191" t="s">
        <v>382</v>
      </c>
    </row>
    <row r="192" spans="5:5" x14ac:dyDescent="0.3">
      <c r="E192" t="s">
        <v>383</v>
      </c>
    </row>
    <row r="193" spans="5:5" x14ac:dyDescent="0.3">
      <c r="E193" t="s">
        <v>384</v>
      </c>
    </row>
    <row r="194" spans="5:5" x14ac:dyDescent="0.3">
      <c r="E194" t="s">
        <v>385</v>
      </c>
    </row>
    <row r="195" spans="5:5" x14ac:dyDescent="0.3">
      <c r="E195" t="s">
        <v>386</v>
      </c>
    </row>
    <row r="196" spans="5:5" x14ac:dyDescent="0.3">
      <c r="E196" t="s">
        <v>387</v>
      </c>
    </row>
    <row r="197" spans="5:5" x14ac:dyDescent="0.3">
      <c r="E197" t="s">
        <v>388</v>
      </c>
    </row>
    <row r="198" spans="5:5" x14ac:dyDescent="0.3">
      <c r="E198" t="s">
        <v>389</v>
      </c>
    </row>
    <row r="199" spans="5:5" x14ac:dyDescent="0.3">
      <c r="E199" t="s">
        <v>390</v>
      </c>
    </row>
    <row r="200" spans="5:5" x14ac:dyDescent="0.3">
      <c r="E200" t="s">
        <v>391</v>
      </c>
    </row>
    <row r="201" spans="5:5" x14ac:dyDescent="0.3">
      <c r="E201" t="s">
        <v>392</v>
      </c>
    </row>
    <row r="202" spans="5:5" x14ac:dyDescent="0.3">
      <c r="E202" t="s">
        <v>393</v>
      </c>
    </row>
    <row r="203" spans="5:5" x14ac:dyDescent="0.3">
      <c r="E203" t="s">
        <v>394</v>
      </c>
    </row>
    <row r="204" spans="5:5" x14ac:dyDescent="0.3">
      <c r="E204" t="s">
        <v>395</v>
      </c>
    </row>
    <row r="205" spans="5:5" x14ac:dyDescent="0.3">
      <c r="E205" t="s">
        <v>396</v>
      </c>
    </row>
    <row r="206" spans="5:5" x14ac:dyDescent="0.3">
      <c r="E206" t="s">
        <v>397</v>
      </c>
    </row>
    <row r="207" spans="5:5" x14ac:dyDescent="0.3">
      <c r="E207" t="s">
        <v>398</v>
      </c>
    </row>
    <row r="208" spans="5:5" x14ac:dyDescent="0.3">
      <c r="E208" t="s">
        <v>399</v>
      </c>
    </row>
    <row r="209" spans="5:5" x14ac:dyDescent="0.3">
      <c r="E209" t="s">
        <v>400</v>
      </c>
    </row>
    <row r="210" spans="5:5" x14ac:dyDescent="0.3">
      <c r="E210" t="s">
        <v>401</v>
      </c>
    </row>
    <row r="211" spans="5:5" x14ac:dyDescent="0.3">
      <c r="E211" t="s">
        <v>402</v>
      </c>
    </row>
    <row r="212" spans="5:5" x14ac:dyDescent="0.3">
      <c r="E212" t="s">
        <v>403</v>
      </c>
    </row>
    <row r="213" spans="5:5" x14ac:dyDescent="0.3">
      <c r="E213" t="s">
        <v>404</v>
      </c>
    </row>
    <row r="214" spans="5:5" x14ac:dyDescent="0.3">
      <c r="E214" t="s">
        <v>405</v>
      </c>
    </row>
    <row r="215" spans="5:5" x14ac:dyDescent="0.3">
      <c r="E215" t="s">
        <v>406</v>
      </c>
    </row>
    <row r="216" spans="5:5" x14ac:dyDescent="0.3">
      <c r="E216" t="s">
        <v>407</v>
      </c>
    </row>
    <row r="217" spans="5:5" x14ac:dyDescent="0.3">
      <c r="E217" t="s">
        <v>408</v>
      </c>
    </row>
    <row r="218" spans="5:5" x14ac:dyDescent="0.3">
      <c r="E218" t="s">
        <v>409</v>
      </c>
    </row>
    <row r="219" spans="5:5" x14ac:dyDescent="0.3">
      <c r="E219" t="s">
        <v>410</v>
      </c>
    </row>
    <row r="220" spans="5:5" x14ac:dyDescent="0.3">
      <c r="E220" t="s">
        <v>411</v>
      </c>
    </row>
    <row r="221" spans="5:5" x14ac:dyDescent="0.3">
      <c r="E221" t="s">
        <v>412</v>
      </c>
    </row>
    <row r="222" spans="5:5" x14ac:dyDescent="0.3">
      <c r="E222" t="s">
        <v>413</v>
      </c>
    </row>
    <row r="223" spans="5:5" x14ac:dyDescent="0.3">
      <c r="E223" t="s">
        <v>414</v>
      </c>
    </row>
    <row r="224" spans="5:5" x14ac:dyDescent="0.3">
      <c r="E224" t="s">
        <v>415</v>
      </c>
    </row>
    <row r="225" spans="5:5" x14ac:dyDescent="0.3">
      <c r="E225" t="s">
        <v>416</v>
      </c>
    </row>
    <row r="226" spans="5:5" x14ac:dyDescent="0.3">
      <c r="E226" t="s">
        <v>417</v>
      </c>
    </row>
    <row r="227" spans="5:5" x14ac:dyDescent="0.3">
      <c r="E227" t="s">
        <v>418</v>
      </c>
    </row>
    <row r="228" spans="5:5" x14ac:dyDescent="0.3">
      <c r="E228" t="s">
        <v>419</v>
      </c>
    </row>
    <row r="229" spans="5:5" x14ac:dyDescent="0.3">
      <c r="E229" t="s">
        <v>420</v>
      </c>
    </row>
    <row r="230" spans="5:5" x14ac:dyDescent="0.3">
      <c r="E230" t="s">
        <v>421</v>
      </c>
    </row>
    <row r="231" spans="5:5" x14ac:dyDescent="0.3">
      <c r="E231" t="s">
        <v>422</v>
      </c>
    </row>
    <row r="232" spans="5:5" x14ac:dyDescent="0.3">
      <c r="E232" t="s">
        <v>423</v>
      </c>
    </row>
    <row r="233" spans="5:5" x14ac:dyDescent="0.3">
      <c r="E233" t="s">
        <v>424</v>
      </c>
    </row>
    <row r="234" spans="5:5" x14ac:dyDescent="0.3">
      <c r="E234" t="s">
        <v>425</v>
      </c>
    </row>
    <row r="235" spans="5:5" x14ac:dyDescent="0.3">
      <c r="E235" t="s">
        <v>426</v>
      </c>
    </row>
    <row r="236" spans="5:5" x14ac:dyDescent="0.3">
      <c r="E236" t="s">
        <v>427</v>
      </c>
    </row>
    <row r="237" spans="5:5" x14ac:dyDescent="0.3">
      <c r="E237" t="s">
        <v>428</v>
      </c>
    </row>
    <row r="238" spans="5:5" x14ac:dyDescent="0.3">
      <c r="E238" t="s">
        <v>429</v>
      </c>
    </row>
    <row r="239" spans="5:5" x14ac:dyDescent="0.3">
      <c r="E239" t="s">
        <v>430</v>
      </c>
    </row>
    <row r="240" spans="5:5" x14ac:dyDescent="0.3">
      <c r="E240" t="s">
        <v>431</v>
      </c>
    </row>
    <row r="241" spans="5:5" x14ac:dyDescent="0.3">
      <c r="E241" t="s">
        <v>432</v>
      </c>
    </row>
    <row r="242" spans="5:5" x14ac:dyDescent="0.3">
      <c r="E242" t="s">
        <v>433</v>
      </c>
    </row>
    <row r="243" spans="5:5" x14ac:dyDescent="0.3">
      <c r="E243" t="s">
        <v>434</v>
      </c>
    </row>
    <row r="244" spans="5:5" x14ac:dyDescent="0.3">
      <c r="E244" t="s">
        <v>435</v>
      </c>
    </row>
    <row r="245" spans="5:5" x14ac:dyDescent="0.3">
      <c r="E245" t="s">
        <v>436</v>
      </c>
    </row>
    <row r="246" spans="5:5" x14ac:dyDescent="0.3">
      <c r="E246" t="s">
        <v>437</v>
      </c>
    </row>
    <row r="247" spans="5:5" x14ac:dyDescent="0.3">
      <c r="E247" t="s">
        <v>438</v>
      </c>
    </row>
    <row r="248" spans="5:5" x14ac:dyDescent="0.3">
      <c r="E248" t="s">
        <v>439</v>
      </c>
    </row>
    <row r="249" spans="5:5" x14ac:dyDescent="0.3">
      <c r="E249" t="s">
        <v>440</v>
      </c>
    </row>
    <row r="250" spans="5:5" x14ac:dyDescent="0.3">
      <c r="E250" t="s">
        <v>441</v>
      </c>
    </row>
    <row r="251" spans="5:5" x14ac:dyDescent="0.3">
      <c r="E251" t="s">
        <v>442</v>
      </c>
    </row>
    <row r="252" spans="5:5" x14ac:dyDescent="0.3">
      <c r="E252" t="s">
        <v>443</v>
      </c>
    </row>
    <row r="253" spans="5:5" x14ac:dyDescent="0.3">
      <c r="E253" t="s">
        <v>444</v>
      </c>
    </row>
    <row r="254" spans="5:5" x14ac:dyDescent="0.3">
      <c r="E254" t="s">
        <v>445</v>
      </c>
    </row>
    <row r="255" spans="5:5" x14ac:dyDescent="0.3">
      <c r="E255" t="s">
        <v>446</v>
      </c>
    </row>
    <row r="256" spans="5:5" x14ac:dyDescent="0.3">
      <c r="E256" t="s">
        <v>447</v>
      </c>
    </row>
    <row r="257" spans="5:5" x14ac:dyDescent="0.3">
      <c r="E257" t="s">
        <v>448</v>
      </c>
    </row>
    <row r="258" spans="5:5" x14ac:dyDescent="0.3">
      <c r="E258" t="s">
        <v>449</v>
      </c>
    </row>
    <row r="259" spans="5:5" x14ac:dyDescent="0.3">
      <c r="E259" t="s">
        <v>450</v>
      </c>
    </row>
    <row r="260" spans="5:5" x14ac:dyDescent="0.3">
      <c r="E260" t="s">
        <v>451</v>
      </c>
    </row>
    <row r="261" spans="5:5" x14ac:dyDescent="0.3">
      <c r="E261" t="s">
        <v>452</v>
      </c>
    </row>
    <row r="262" spans="5:5" x14ac:dyDescent="0.3">
      <c r="E262" t="s">
        <v>453</v>
      </c>
    </row>
    <row r="263" spans="5:5" x14ac:dyDescent="0.3">
      <c r="E263" t="s">
        <v>454</v>
      </c>
    </row>
    <row r="264" spans="5:5" x14ac:dyDescent="0.3">
      <c r="E264" t="s">
        <v>455</v>
      </c>
    </row>
    <row r="265" spans="5:5" x14ac:dyDescent="0.3">
      <c r="E265" t="s">
        <v>456</v>
      </c>
    </row>
    <row r="266" spans="5:5" x14ac:dyDescent="0.3">
      <c r="E266" t="s">
        <v>457</v>
      </c>
    </row>
    <row r="267" spans="5:5" x14ac:dyDescent="0.3">
      <c r="E267" t="s">
        <v>458</v>
      </c>
    </row>
    <row r="268" spans="5:5" x14ac:dyDescent="0.3">
      <c r="E268" t="s">
        <v>459</v>
      </c>
    </row>
    <row r="269" spans="5:5" x14ac:dyDescent="0.3">
      <c r="E269" t="s">
        <v>460</v>
      </c>
    </row>
    <row r="270" spans="5:5" x14ac:dyDescent="0.3">
      <c r="E270" t="s">
        <v>461</v>
      </c>
    </row>
    <row r="271" spans="5:5" x14ac:dyDescent="0.3">
      <c r="E271" t="s">
        <v>462</v>
      </c>
    </row>
    <row r="272" spans="5:5" x14ac:dyDescent="0.3">
      <c r="E272" t="s">
        <v>463</v>
      </c>
    </row>
    <row r="273" spans="5:5" x14ac:dyDescent="0.3">
      <c r="E273" t="s">
        <v>464</v>
      </c>
    </row>
    <row r="274" spans="5:5" x14ac:dyDescent="0.3">
      <c r="E274" t="s">
        <v>465</v>
      </c>
    </row>
    <row r="275" spans="5:5" x14ac:dyDescent="0.3">
      <c r="E275" t="s">
        <v>466</v>
      </c>
    </row>
    <row r="276" spans="5:5" x14ac:dyDescent="0.3">
      <c r="E276" t="s">
        <v>467</v>
      </c>
    </row>
    <row r="277" spans="5:5" x14ac:dyDescent="0.3">
      <c r="E277" t="s">
        <v>468</v>
      </c>
    </row>
    <row r="278" spans="5:5" x14ac:dyDescent="0.3">
      <c r="E278" t="s">
        <v>469</v>
      </c>
    </row>
    <row r="279" spans="5:5" x14ac:dyDescent="0.3">
      <c r="E279" t="s">
        <v>470</v>
      </c>
    </row>
    <row r="280" spans="5:5" x14ac:dyDescent="0.3">
      <c r="E280" t="s">
        <v>471</v>
      </c>
    </row>
    <row r="281" spans="5:5" x14ac:dyDescent="0.3">
      <c r="E281" t="s">
        <v>472</v>
      </c>
    </row>
    <row r="282" spans="5:5" x14ac:dyDescent="0.3">
      <c r="E282" t="s">
        <v>473</v>
      </c>
    </row>
    <row r="283" spans="5:5" x14ac:dyDescent="0.3">
      <c r="E283" t="s">
        <v>474</v>
      </c>
    </row>
    <row r="284" spans="5:5" x14ac:dyDescent="0.3">
      <c r="E284" t="s">
        <v>475</v>
      </c>
    </row>
    <row r="285" spans="5:5" x14ac:dyDescent="0.3">
      <c r="E285" t="s">
        <v>476</v>
      </c>
    </row>
    <row r="286" spans="5:5" x14ac:dyDescent="0.3">
      <c r="E286" t="s">
        <v>477</v>
      </c>
    </row>
    <row r="287" spans="5:5" x14ac:dyDescent="0.3">
      <c r="E287" t="s">
        <v>478</v>
      </c>
    </row>
    <row r="288" spans="5:5" x14ac:dyDescent="0.3">
      <c r="E288" t="s">
        <v>479</v>
      </c>
    </row>
    <row r="289" spans="5:5" x14ac:dyDescent="0.3">
      <c r="E289" t="s">
        <v>480</v>
      </c>
    </row>
    <row r="290" spans="5:5" x14ac:dyDescent="0.3">
      <c r="E290" t="s">
        <v>481</v>
      </c>
    </row>
    <row r="291" spans="5:5" x14ac:dyDescent="0.3">
      <c r="E291" t="s">
        <v>482</v>
      </c>
    </row>
    <row r="292" spans="5:5" x14ac:dyDescent="0.3">
      <c r="E292" t="s">
        <v>483</v>
      </c>
    </row>
    <row r="293" spans="5:5" x14ac:dyDescent="0.3">
      <c r="E293" t="s">
        <v>484</v>
      </c>
    </row>
    <row r="294" spans="5:5" x14ac:dyDescent="0.3">
      <c r="E294" t="s">
        <v>485</v>
      </c>
    </row>
    <row r="295" spans="5:5" x14ac:dyDescent="0.3">
      <c r="E295" t="s">
        <v>486</v>
      </c>
    </row>
    <row r="296" spans="5:5" x14ac:dyDescent="0.3">
      <c r="E296" t="s">
        <v>487</v>
      </c>
    </row>
    <row r="297" spans="5:5" x14ac:dyDescent="0.3">
      <c r="E297" t="s">
        <v>488</v>
      </c>
    </row>
    <row r="298" spans="5:5" x14ac:dyDescent="0.3">
      <c r="E298" t="s">
        <v>489</v>
      </c>
    </row>
    <row r="299" spans="5:5" x14ac:dyDescent="0.3">
      <c r="E299" t="s">
        <v>490</v>
      </c>
    </row>
    <row r="300" spans="5:5" x14ac:dyDescent="0.3">
      <c r="E300" t="s">
        <v>491</v>
      </c>
    </row>
    <row r="301" spans="5:5" x14ac:dyDescent="0.3">
      <c r="E301" t="s">
        <v>492</v>
      </c>
    </row>
    <row r="302" spans="5:5" x14ac:dyDescent="0.3">
      <c r="E302" t="s">
        <v>493</v>
      </c>
    </row>
    <row r="303" spans="5:5" x14ac:dyDescent="0.3">
      <c r="E303" t="s">
        <v>494</v>
      </c>
    </row>
    <row r="304" spans="5:5" x14ac:dyDescent="0.3">
      <c r="E304" t="s">
        <v>495</v>
      </c>
    </row>
    <row r="305" spans="5:5" x14ac:dyDescent="0.3">
      <c r="E305" t="s">
        <v>496</v>
      </c>
    </row>
    <row r="306" spans="5:5" x14ac:dyDescent="0.3">
      <c r="E306" t="s">
        <v>497</v>
      </c>
    </row>
    <row r="307" spans="5:5" x14ac:dyDescent="0.3">
      <c r="E307" t="s">
        <v>498</v>
      </c>
    </row>
    <row r="308" spans="5:5" x14ac:dyDescent="0.3">
      <c r="E308" t="s">
        <v>499</v>
      </c>
    </row>
    <row r="309" spans="5:5" x14ac:dyDescent="0.3">
      <c r="E309" t="s">
        <v>500</v>
      </c>
    </row>
    <row r="310" spans="5:5" x14ac:dyDescent="0.3">
      <c r="E310" t="s">
        <v>501</v>
      </c>
    </row>
    <row r="311" spans="5:5" x14ac:dyDescent="0.3">
      <c r="E311" t="s">
        <v>502</v>
      </c>
    </row>
    <row r="312" spans="5:5" x14ac:dyDescent="0.3">
      <c r="E312" t="s">
        <v>503</v>
      </c>
    </row>
    <row r="313" spans="5:5" x14ac:dyDescent="0.3">
      <c r="E313" t="s">
        <v>504</v>
      </c>
    </row>
    <row r="314" spans="5:5" x14ac:dyDescent="0.3">
      <c r="E314" t="s">
        <v>505</v>
      </c>
    </row>
    <row r="315" spans="5:5" x14ac:dyDescent="0.3">
      <c r="E315" t="s">
        <v>506</v>
      </c>
    </row>
    <row r="316" spans="5:5" x14ac:dyDescent="0.3">
      <c r="E316" t="s">
        <v>507</v>
      </c>
    </row>
    <row r="317" spans="5:5" x14ac:dyDescent="0.3">
      <c r="E317" t="s">
        <v>508</v>
      </c>
    </row>
    <row r="318" spans="5:5" x14ac:dyDescent="0.3">
      <c r="E318" t="s">
        <v>509</v>
      </c>
    </row>
    <row r="319" spans="5:5" x14ac:dyDescent="0.3">
      <c r="E319" t="s">
        <v>510</v>
      </c>
    </row>
    <row r="320" spans="5:5" x14ac:dyDescent="0.3">
      <c r="E320" t="s">
        <v>511</v>
      </c>
    </row>
    <row r="321" spans="5:5" x14ac:dyDescent="0.3">
      <c r="E321" t="s">
        <v>512</v>
      </c>
    </row>
    <row r="322" spans="5:5" x14ac:dyDescent="0.3">
      <c r="E322" t="s">
        <v>513</v>
      </c>
    </row>
    <row r="323" spans="5:5" x14ac:dyDescent="0.3">
      <c r="E323" t="s">
        <v>514</v>
      </c>
    </row>
    <row r="324" spans="5:5" x14ac:dyDescent="0.3">
      <c r="E324" t="s">
        <v>515</v>
      </c>
    </row>
    <row r="325" spans="5:5" x14ac:dyDescent="0.3">
      <c r="E325" t="s">
        <v>516</v>
      </c>
    </row>
    <row r="326" spans="5:5" x14ac:dyDescent="0.3">
      <c r="E326" t="s">
        <v>517</v>
      </c>
    </row>
    <row r="327" spans="5:5" x14ac:dyDescent="0.3">
      <c r="E327" t="s">
        <v>518</v>
      </c>
    </row>
    <row r="328" spans="5:5" x14ac:dyDescent="0.3">
      <c r="E328" t="s">
        <v>519</v>
      </c>
    </row>
    <row r="329" spans="5:5" x14ac:dyDescent="0.3">
      <c r="E329" t="s">
        <v>520</v>
      </c>
    </row>
    <row r="330" spans="5:5" x14ac:dyDescent="0.3">
      <c r="E330" t="s">
        <v>521</v>
      </c>
    </row>
    <row r="331" spans="5:5" x14ac:dyDescent="0.3">
      <c r="E331" t="s">
        <v>522</v>
      </c>
    </row>
    <row r="332" spans="5:5" x14ac:dyDescent="0.3">
      <c r="E332" t="s">
        <v>523</v>
      </c>
    </row>
    <row r="333" spans="5:5" x14ac:dyDescent="0.3">
      <c r="E333" t="s">
        <v>524</v>
      </c>
    </row>
    <row r="334" spans="5:5" x14ac:dyDescent="0.3">
      <c r="E334" t="s">
        <v>525</v>
      </c>
    </row>
    <row r="335" spans="5:5" x14ac:dyDescent="0.3">
      <c r="E335" t="s">
        <v>526</v>
      </c>
    </row>
    <row r="336" spans="5:5" x14ac:dyDescent="0.3">
      <c r="E336" t="s">
        <v>527</v>
      </c>
    </row>
    <row r="337" spans="5:5" x14ac:dyDescent="0.3">
      <c r="E337" t="s">
        <v>528</v>
      </c>
    </row>
    <row r="338" spans="5:5" x14ac:dyDescent="0.3">
      <c r="E338" t="s">
        <v>529</v>
      </c>
    </row>
    <row r="339" spans="5:5" x14ac:dyDescent="0.3">
      <c r="E339" t="s">
        <v>530</v>
      </c>
    </row>
    <row r="340" spans="5:5" x14ac:dyDescent="0.3">
      <c r="E340" t="s">
        <v>531</v>
      </c>
    </row>
    <row r="341" spans="5:5" x14ac:dyDescent="0.3">
      <c r="E341" t="s">
        <v>532</v>
      </c>
    </row>
    <row r="342" spans="5:5" x14ac:dyDescent="0.3">
      <c r="E342" t="s">
        <v>533</v>
      </c>
    </row>
    <row r="343" spans="5:5" x14ac:dyDescent="0.3">
      <c r="E343" t="s">
        <v>534</v>
      </c>
    </row>
    <row r="344" spans="5:5" x14ac:dyDescent="0.3">
      <c r="E344" t="s">
        <v>535</v>
      </c>
    </row>
    <row r="345" spans="5:5" x14ac:dyDescent="0.3">
      <c r="E345" t="s">
        <v>536</v>
      </c>
    </row>
    <row r="346" spans="5:5" x14ac:dyDescent="0.3">
      <c r="E346" t="s">
        <v>537</v>
      </c>
    </row>
    <row r="347" spans="5:5" x14ac:dyDescent="0.3">
      <c r="E347" t="s">
        <v>538</v>
      </c>
    </row>
    <row r="348" spans="5:5" x14ac:dyDescent="0.3">
      <c r="E348" t="s">
        <v>539</v>
      </c>
    </row>
    <row r="349" spans="5:5" x14ac:dyDescent="0.3">
      <c r="E349" t="s">
        <v>540</v>
      </c>
    </row>
    <row r="350" spans="5:5" x14ac:dyDescent="0.3">
      <c r="E350" t="s">
        <v>541</v>
      </c>
    </row>
    <row r="351" spans="5:5" x14ac:dyDescent="0.3">
      <c r="E351" t="s">
        <v>542</v>
      </c>
    </row>
    <row r="352" spans="5:5" x14ac:dyDescent="0.3">
      <c r="E352" t="s">
        <v>543</v>
      </c>
    </row>
    <row r="353" spans="5:5" x14ac:dyDescent="0.3">
      <c r="E353" t="s">
        <v>544</v>
      </c>
    </row>
    <row r="354" spans="5:5" x14ac:dyDescent="0.3">
      <c r="E354" t="s">
        <v>545</v>
      </c>
    </row>
    <row r="355" spans="5:5" x14ac:dyDescent="0.3">
      <c r="E355" t="s">
        <v>546</v>
      </c>
    </row>
    <row r="356" spans="5:5" x14ac:dyDescent="0.3">
      <c r="E356" t="s">
        <v>547</v>
      </c>
    </row>
    <row r="357" spans="5:5" x14ac:dyDescent="0.3">
      <c r="E357" t="s">
        <v>548</v>
      </c>
    </row>
    <row r="358" spans="5:5" x14ac:dyDescent="0.3">
      <c r="E358" t="s">
        <v>549</v>
      </c>
    </row>
    <row r="359" spans="5:5" x14ac:dyDescent="0.3">
      <c r="E359" t="s">
        <v>550</v>
      </c>
    </row>
    <row r="360" spans="5:5" x14ac:dyDescent="0.3">
      <c r="E360" t="s">
        <v>551</v>
      </c>
    </row>
    <row r="361" spans="5:5" x14ac:dyDescent="0.3">
      <c r="E361" t="s">
        <v>552</v>
      </c>
    </row>
    <row r="362" spans="5:5" x14ac:dyDescent="0.3">
      <c r="E362" t="s">
        <v>553</v>
      </c>
    </row>
    <row r="363" spans="5:5" x14ac:dyDescent="0.3">
      <c r="E363" t="s">
        <v>554</v>
      </c>
    </row>
    <row r="364" spans="5:5" x14ac:dyDescent="0.3">
      <c r="E364" t="s">
        <v>555</v>
      </c>
    </row>
    <row r="365" spans="5:5" x14ac:dyDescent="0.3">
      <c r="E365" t="s">
        <v>556</v>
      </c>
    </row>
    <row r="366" spans="5:5" x14ac:dyDescent="0.3">
      <c r="E366" t="s">
        <v>557</v>
      </c>
    </row>
    <row r="367" spans="5:5" x14ac:dyDescent="0.3">
      <c r="E367" t="s">
        <v>558</v>
      </c>
    </row>
    <row r="368" spans="5:5" x14ac:dyDescent="0.3">
      <c r="E368" t="s">
        <v>559</v>
      </c>
    </row>
    <row r="369" spans="5:5" x14ac:dyDescent="0.3">
      <c r="E369" t="s">
        <v>560</v>
      </c>
    </row>
    <row r="370" spans="5:5" x14ac:dyDescent="0.3">
      <c r="E370" t="s">
        <v>561</v>
      </c>
    </row>
    <row r="371" spans="5:5" x14ac:dyDescent="0.3">
      <c r="E371" t="s">
        <v>562</v>
      </c>
    </row>
    <row r="372" spans="5:5" x14ac:dyDescent="0.3">
      <c r="E372" t="s">
        <v>563</v>
      </c>
    </row>
    <row r="373" spans="5:5" x14ac:dyDescent="0.3">
      <c r="E373" t="s">
        <v>564</v>
      </c>
    </row>
    <row r="374" spans="5:5" x14ac:dyDescent="0.3">
      <c r="E374" t="s">
        <v>565</v>
      </c>
    </row>
    <row r="375" spans="5:5" x14ac:dyDescent="0.3">
      <c r="E375" t="s">
        <v>566</v>
      </c>
    </row>
    <row r="376" spans="5:5" x14ac:dyDescent="0.3">
      <c r="E376" t="s">
        <v>567</v>
      </c>
    </row>
    <row r="377" spans="5:5" x14ac:dyDescent="0.3">
      <c r="E377" t="s">
        <v>568</v>
      </c>
    </row>
    <row r="378" spans="5:5" x14ac:dyDescent="0.3">
      <c r="E378" t="s">
        <v>569</v>
      </c>
    </row>
    <row r="379" spans="5:5" x14ac:dyDescent="0.3">
      <c r="E379" t="s">
        <v>570</v>
      </c>
    </row>
    <row r="380" spans="5:5" x14ac:dyDescent="0.3">
      <c r="E380" t="s">
        <v>571</v>
      </c>
    </row>
    <row r="381" spans="5:5" x14ac:dyDescent="0.3">
      <c r="E381" t="s">
        <v>572</v>
      </c>
    </row>
    <row r="382" spans="5:5" x14ac:dyDescent="0.3">
      <c r="E382" t="s">
        <v>573</v>
      </c>
    </row>
    <row r="383" spans="5:5" x14ac:dyDescent="0.3">
      <c r="E383" t="s">
        <v>574</v>
      </c>
    </row>
    <row r="384" spans="5:5" x14ac:dyDescent="0.3">
      <c r="E384" t="s">
        <v>575</v>
      </c>
    </row>
    <row r="385" spans="5:5" x14ac:dyDescent="0.3">
      <c r="E385" t="s">
        <v>576</v>
      </c>
    </row>
    <row r="386" spans="5:5" x14ac:dyDescent="0.3">
      <c r="E386" t="s">
        <v>577</v>
      </c>
    </row>
    <row r="387" spans="5:5" x14ac:dyDescent="0.3">
      <c r="E387" t="s">
        <v>578</v>
      </c>
    </row>
    <row r="388" spans="5:5" x14ac:dyDescent="0.3">
      <c r="E388" t="s">
        <v>579</v>
      </c>
    </row>
    <row r="389" spans="5:5" x14ac:dyDescent="0.3">
      <c r="E389" t="s">
        <v>580</v>
      </c>
    </row>
    <row r="390" spans="5:5" x14ac:dyDescent="0.3">
      <c r="E390" t="s">
        <v>581</v>
      </c>
    </row>
    <row r="391" spans="5:5" x14ac:dyDescent="0.3">
      <c r="E391" t="s">
        <v>582</v>
      </c>
    </row>
    <row r="392" spans="5:5" x14ac:dyDescent="0.3">
      <c r="E392" t="s">
        <v>583</v>
      </c>
    </row>
    <row r="393" spans="5:5" x14ac:dyDescent="0.3">
      <c r="E393" t="s">
        <v>584</v>
      </c>
    </row>
    <row r="394" spans="5:5" x14ac:dyDescent="0.3">
      <c r="E394" t="s">
        <v>585</v>
      </c>
    </row>
    <row r="395" spans="5:5" x14ac:dyDescent="0.3">
      <c r="E395" t="s">
        <v>586</v>
      </c>
    </row>
    <row r="396" spans="5:5" x14ac:dyDescent="0.3">
      <c r="E396" t="s">
        <v>587</v>
      </c>
    </row>
    <row r="397" spans="5:5" x14ac:dyDescent="0.3">
      <c r="E397" t="s">
        <v>588</v>
      </c>
    </row>
    <row r="398" spans="5:5" x14ac:dyDescent="0.3">
      <c r="E398" t="s">
        <v>589</v>
      </c>
    </row>
    <row r="399" spans="5:5" x14ac:dyDescent="0.3">
      <c r="E399" t="s">
        <v>590</v>
      </c>
    </row>
    <row r="400" spans="5:5" x14ac:dyDescent="0.3">
      <c r="E400" t="s">
        <v>591</v>
      </c>
    </row>
    <row r="401" spans="5:5" x14ac:dyDescent="0.3">
      <c r="E401" t="s">
        <v>592</v>
      </c>
    </row>
    <row r="402" spans="5:5" x14ac:dyDescent="0.3">
      <c r="E402" t="s">
        <v>593</v>
      </c>
    </row>
    <row r="403" spans="5:5" x14ac:dyDescent="0.3">
      <c r="E403" t="s">
        <v>594</v>
      </c>
    </row>
    <row r="404" spans="5:5" x14ac:dyDescent="0.3">
      <c r="E404" t="s">
        <v>595</v>
      </c>
    </row>
    <row r="405" spans="5:5" x14ac:dyDescent="0.3">
      <c r="E405" t="s">
        <v>596</v>
      </c>
    </row>
    <row r="406" spans="5:5" x14ac:dyDescent="0.3">
      <c r="E406" t="s">
        <v>597</v>
      </c>
    </row>
    <row r="407" spans="5:5" x14ac:dyDescent="0.3">
      <c r="E407" t="s">
        <v>598</v>
      </c>
    </row>
    <row r="408" spans="5:5" x14ac:dyDescent="0.3">
      <c r="E408" t="s">
        <v>599</v>
      </c>
    </row>
    <row r="409" spans="5:5" x14ac:dyDescent="0.3">
      <c r="E409" t="s">
        <v>600</v>
      </c>
    </row>
    <row r="410" spans="5:5" x14ac:dyDescent="0.3">
      <c r="E410" t="s">
        <v>601</v>
      </c>
    </row>
    <row r="411" spans="5:5" x14ac:dyDescent="0.3">
      <c r="E411" t="s">
        <v>602</v>
      </c>
    </row>
    <row r="412" spans="5:5" x14ac:dyDescent="0.3">
      <c r="E412" t="s">
        <v>603</v>
      </c>
    </row>
    <row r="413" spans="5:5" x14ac:dyDescent="0.3">
      <c r="E413" t="s">
        <v>604</v>
      </c>
    </row>
    <row r="414" spans="5:5" x14ac:dyDescent="0.3">
      <c r="E414" t="s">
        <v>605</v>
      </c>
    </row>
    <row r="415" spans="5:5" x14ac:dyDescent="0.3">
      <c r="E415" t="s">
        <v>606</v>
      </c>
    </row>
    <row r="416" spans="5:5" x14ac:dyDescent="0.3">
      <c r="E416" t="s">
        <v>607</v>
      </c>
    </row>
    <row r="417" spans="5:5" x14ac:dyDescent="0.3">
      <c r="E417" t="s">
        <v>608</v>
      </c>
    </row>
    <row r="418" spans="5:5" x14ac:dyDescent="0.3">
      <c r="E418" t="s">
        <v>609</v>
      </c>
    </row>
    <row r="419" spans="5:5" x14ac:dyDescent="0.3">
      <c r="E419" t="s">
        <v>610</v>
      </c>
    </row>
    <row r="420" spans="5:5" x14ac:dyDescent="0.3">
      <c r="E420" t="s">
        <v>611</v>
      </c>
    </row>
    <row r="421" spans="5:5" x14ac:dyDescent="0.3">
      <c r="E421" t="s">
        <v>612</v>
      </c>
    </row>
    <row r="422" spans="5:5" x14ac:dyDescent="0.3">
      <c r="E422" t="s">
        <v>613</v>
      </c>
    </row>
    <row r="423" spans="5:5" x14ac:dyDescent="0.3">
      <c r="E423" t="s">
        <v>614</v>
      </c>
    </row>
    <row r="424" spans="5:5" x14ac:dyDescent="0.3">
      <c r="E424" t="s">
        <v>615</v>
      </c>
    </row>
    <row r="425" spans="5:5" x14ac:dyDescent="0.3">
      <c r="E425" t="s">
        <v>616</v>
      </c>
    </row>
    <row r="426" spans="5:5" x14ac:dyDescent="0.3">
      <c r="E426" t="s">
        <v>617</v>
      </c>
    </row>
    <row r="427" spans="5:5" x14ac:dyDescent="0.3">
      <c r="E427" t="s">
        <v>618</v>
      </c>
    </row>
    <row r="428" spans="5:5" x14ac:dyDescent="0.3">
      <c r="E428" t="s">
        <v>619</v>
      </c>
    </row>
    <row r="429" spans="5:5" x14ac:dyDescent="0.3">
      <c r="E429" t="s">
        <v>620</v>
      </c>
    </row>
    <row r="430" spans="5:5" x14ac:dyDescent="0.3">
      <c r="E430" t="s">
        <v>621</v>
      </c>
    </row>
    <row r="431" spans="5:5" x14ac:dyDescent="0.3">
      <c r="E431" t="s">
        <v>622</v>
      </c>
    </row>
    <row r="432" spans="5:5" x14ac:dyDescent="0.3">
      <c r="E432" t="s">
        <v>623</v>
      </c>
    </row>
    <row r="433" spans="5:5" x14ac:dyDescent="0.3">
      <c r="E433" t="s">
        <v>624</v>
      </c>
    </row>
    <row r="434" spans="5:5" x14ac:dyDescent="0.3">
      <c r="E434" t="s">
        <v>625</v>
      </c>
    </row>
    <row r="435" spans="5:5" x14ac:dyDescent="0.3">
      <c r="E435" t="s">
        <v>626</v>
      </c>
    </row>
    <row r="436" spans="5:5" x14ac:dyDescent="0.3">
      <c r="E436" t="s">
        <v>627</v>
      </c>
    </row>
    <row r="437" spans="5:5" x14ac:dyDescent="0.3">
      <c r="E437" t="s">
        <v>628</v>
      </c>
    </row>
    <row r="438" spans="5:5" x14ac:dyDescent="0.3">
      <c r="E438" t="s">
        <v>629</v>
      </c>
    </row>
    <row r="439" spans="5:5" x14ac:dyDescent="0.3">
      <c r="E439" t="s">
        <v>630</v>
      </c>
    </row>
    <row r="440" spans="5:5" x14ac:dyDescent="0.3">
      <c r="E440" t="s">
        <v>631</v>
      </c>
    </row>
    <row r="441" spans="5:5" x14ac:dyDescent="0.3">
      <c r="E441" t="s">
        <v>632</v>
      </c>
    </row>
    <row r="442" spans="5:5" x14ac:dyDescent="0.3">
      <c r="E442" t="s">
        <v>633</v>
      </c>
    </row>
    <row r="443" spans="5:5" x14ac:dyDescent="0.3">
      <c r="E443" t="s">
        <v>634</v>
      </c>
    </row>
    <row r="444" spans="5:5" x14ac:dyDescent="0.3">
      <c r="E444" t="s">
        <v>635</v>
      </c>
    </row>
    <row r="445" spans="5:5" x14ac:dyDescent="0.3">
      <c r="E445" t="s">
        <v>636</v>
      </c>
    </row>
    <row r="446" spans="5:5" x14ac:dyDescent="0.3">
      <c r="E446" t="s">
        <v>637</v>
      </c>
    </row>
    <row r="447" spans="5:5" x14ac:dyDescent="0.3">
      <c r="E447" t="s">
        <v>638</v>
      </c>
    </row>
    <row r="448" spans="5:5" x14ac:dyDescent="0.3">
      <c r="E448" t="s">
        <v>639</v>
      </c>
    </row>
    <row r="449" spans="5:5" x14ac:dyDescent="0.3">
      <c r="E449" t="s">
        <v>640</v>
      </c>
    </row>
    <row r="450" spans="5:5" x14ac:dyDescent="0.3">
      <c r="E450" t="s">
        <v>641</v>
      </c>
    </row>
    <row r="451" spans="5:5" x14ac:dyDescent="0.3">
      <c r="E451" t="s">
        <v>642</v>
      </c>
    </row>
    <row r="452" spans="5:5" x14ac:dyDescent="0.3">
      <c r="E452" t="s">
        <v>643</v>
      </c>
    </row>
    <row r="453" spans="5:5" x14ac:dyDescent="0.3">
      <c r="E453" t="s">
        <v>644</v>
      </c>
    </row>
    <row r="454" spans="5:5" x14ac:dyDescent="0.3">
      <c r="E454" t="s">
        <v>645</v>
      </c>
    </row>
    <row r="455" spans="5:5" x14ac:dyDescent="0.3">
      <c r="E455" t="s">
        <v>646</v>
      </c>
    </row>
    <row r="456" spans="5:5" x14ac:dyDescent="0.3">
      <c r="E456" t="s">
        <v>647</v>
      </c>
    </row>
    <row r="457" spans="5:5" x14ac:dyDescent="0.3">
      <c r="E457" t="s">
        <v>648</v>
      </c>
    </row>
    <row r="458" spans="5:5" x14ac:dyDescent="0.3">
      <c r="E458" t="s">
        <v>649</v>
      </c>
    </row>
    <row r="459" spans="5:5" x14ac:dyDescent="0.3">
      <c r="E459" t="s">
        <v>650</v>
      </c>
    </row>
    <row r="460" spans="5:5" x14ac:dyDescent="0.3">
      <c r="E460" t="s">
        <v>651</v>
      </c>
    </row>
    <row r="461" spans="5:5" x14ac:dyDescent="0.3">
      <c r="E461" t="s">
        <v>652</v>
      </c>
    </row>
    <row r="462" spans="5:5" x14ac:dyDescent="0.3">
      <c r="E462" t="s">
        <v>653</v>
      </c>
    </row>
    <row r="463" spans="5:5" x14ac:dyDescent="0.3">
      <c r="E463" t="s">
        <v>654</v>
      </c>
    </row>
    <row r="464" spans="5:5" x14ac:dyDescent="0.3">
      <c r="E464" t="s">
        <v>655</v>
      </c>
    </row>
    <row r="465" spans="5:5" x14ac:dyDescent="0.3">
      <c r="E465" t="s">
        <v>656</v>
      </c>
    </row>
    <row r="466" spans="5:5" x14ac:dyDescent="0.3">
      <c r="E466" t="s">
        <v>657</v>
      </c>
    </row>
    <row r="467" spans="5:5" x14ac:dyDescent="0.3">
      <c r="E467" t="s">
        <v>658</v>
      </c>
    </row>
    <row r="468" spans="5:5" x14ac:dyDescent="0.3">
      <c r="E468" t="s">
        <v>659</v>
      </c>
    </row>
    <row r="469" spans="5:5" x14ac:dyDescent="0.3">
      <c r="E469" t="s">
        <v>660</v>
      </c>
    </row>
    <row r="470" spans="5:5" x14ac:dyDescent="0.3">
      <c r="E470" t="s">
        <v>661</v>
      </c>
    </row>
    <row r="471" spans="5:5" x14ac:dyDescent="0.3">
      <c r="E471" t="s">
        <v>662</v>
      </c>
    </row>
    <row r="472" spans="5:5" x14ac:dyDescent="0.3">
      <c r="E472" t="s">
        <v>663</v>
      </c>
    </row>
    <row r="473" spans="5:5" x14ac:dyDescent="0.3">
      <c r="E473" t="s">
        <v>664</v>
      </c>
    </row>
    <row r="474" spans="5:5" x14ac:dyDescent="0.3">
      <c r="E474" t="s">
        <v>665</v>
      </c>
    </row>
    <row r="475" spans="5:5" x14ac:dyDescent="0.3">
      <c r="E475" t="s">
        <v>666</v>
      </c>
    </row>
    <row r="476" spans="5:5" x14ac:dyDescent="0.3">
      <c r="E476" t="s">
        <v>667</v>
      </c>
    </row>
    <row r="477" spans="5:5" x14ac:dyDescent="0.3">
      <c r="E477" t="s">
        <v>668</v>
      </c>
    </row>
    <row r="478" spans="5:5" x14ac:dyDescent="0.3">
      <c r="E478" t="s">
        <v>669</v>
      </c>
    </row>
    <row r="479" spans="5:5" x14ac:dyDescent="0.3">
      <c r="E479" t="s">
        <v>670</v>
      </c>
    </row>
    <row r="480" spans="5:5" x14ac:dyDescent="0.3">
      <c r="E480" t="s">
        <v>671</v>
      </c>
    </row>
    <row r="481" spans="5:5" x14ac:dyDescent="0.3">
      <c r="E481" t="s">
        <v>672</v>
      </c>
    </row>
    <row r="482" spans="5:5" x14ac:dyDescent="0.3">
      <c r="E482" t="s">
        <v>673</v>
      </c>
    </row>
    <row r="483" spans="5:5" x14ac:dyDescent="0.3">
      <c r="E483" t="s">
        <v>674</v>
      </c>
    </row>
    <row r="484" spans="5:5" x14ac:dyDescent="0.3">
      <c r="E484" t="s">
        <v>675</v>
      </c>
    </row>
    <row r="485" spans="5:5" x14ac:dyDescent="0.3">
      <c r="E485" t="s">
        <v>676</v>
      </c>
    </row>
    <row r="486" spans="5:5" x14ac:dyDescent="0.3">
      <c r="E486" t="s">
        <v>677</v>
      </c>
    </row>
    <row r="487" spans="5:5" x14ac:dyDescent="0.3">
      <c r="E487" t="s">
        <v>678</v>
      </c>
    </row>
    <row r="488" spans="5:5" x14ac:dyDescent="0.3">
      <c r="E488" t="s">
        <v>679</v>
      </c>
    </row>
    <row r="489" spans="5:5" x14ac:dyDescent="0.3">
      <c r="E489" t="s">
        <v>680</v>
      </c>
    </row>
    <row r="490" spans="5:5" x14ac:dyDescent="0.3">
      <c r="E490" t="s">
        <v>681</v>
      </c>
    </row>
    <row r="491" spans="5:5" x14ac:dyDescent="0.3">
      <c r="E491" t="s">
        <v>682</v>
      </c>
    </row>
    <row r="492" spans="5:5" x14ac:dyDescent="0.3">
      <c r="E492" t="s">
        <v>683</v>
      </c>
    </row>
    <row r="493" spans="5:5" x14ac:dyDescent="0.3">
      <c r="E493" t="s">
        <v>684</v>
      </c>
    </row>
    <row r="494" spans="5:5" x14ac:dyDescent="0.3">
      <c r="E494" t="s">
        <v>685</v>
      </c>
    </row>
    <row r="495" spans="5:5" x14ac:dyDescent="0.3">
      <c r="E495" t="s">
        <v>686</v>
      </c>
    </row>
    <row r="496" spans="5:5" x14ac:dyDescent="0.3">
      <c r="E496" t="s">
        <v>687</v>
      </c>
    </row>
    <row r="497" spans="5:5" x14ac:dyDescent="0.3">
      <c r="E497" t="s">
        <v>688</v>
      </c>
    </row>
    <row r="498" spans="5:5" x14ac:dyDescent="0.3">
      <c r="E498" t="s">
        <v>689</v>
      </c>
    </row>
    <row r="499" spans="5:5" x14ac:dyDescent="0.3">
      <c r="E499" t="s">
        <v>690</v>
      </c>
    </row>
    <row r="500" spans="5:5" x14ac:dyDescent="0.3">
      <c r="E500" t="s">
        <v>691</v>
      </c>
    </row>
    <row r="501" spans="5:5" x14ac:dyDescent="0.3">
      <c r="E501" t="s">
        <v>692</v>
      </c>
    </row>
    <row r="502" spans="5:5" x14ac:dyDescent="0.3">
      <c r="E502" t="s">
        <v>693</v>
      </c>
    </row>
    <row r="503" spans="5:5" x14ac:dyDescent="0.3">
      <c r="E503" t="s">
        <v>694</v>
      </c>
    </row>
    <row r="504" spans="5:5" x14ac:dyDescent="0.3">
      <c r="E504" t="s">
        <v>695</v>
      </c>
    </row>
    <row r="505" spans="5:5" x14ac:dyDescent="0.3">
      <c r="E505" t="s">
        <v>696</v>
      </c>
    </row>
    <row r="506" spans="5:5" x14ac:dyDescent="0.3">
      <c r="E506" t="s">
        <v>697</v>
      </c>
    </row>
    <row r="507" spans="5:5" x14ac:dyDescent="0.3">
      <c r="E507" t="s">
        <v>698</v>
      </c>
    </row>
    <row r="508" spans="5:5" x14ac:dyDescent="0.3">
      <c r="E508" t="s">
        <v>699</v>
      </c>
    </row>
    <row r="509" spans="5:5" x14ac:dyDescent="0.3">
      <c r="E509" t="s">
        <v>700</v>
      </c>
    </row>
    <row r="510" spans="5:5" x14ac:dyDescent="0.3">
      <c r="E510" t="s">
        <v>701</v>
      </c>
    </row>
    <row r="511" spans="5:5" x14ac:dyDescent="0.3">
      <c r="E511" t="s">
        <v>702</v>
      </c>
    </row>
    <row r="512" spans="5:5" x14ac:dyDescent="0.3">
      <c r="E512" t="s">
        <v>703</v>
      </c>
    </row>
    <row r="513" spans="5:5" x14ac:dyDescent="0.3">
      <c r="E513" t="s">
        <v>704</v>
      </c>
    </row>
    <row r="514" spans="5:5" x14ac:dyDescent="0.3">
      <c r="E514" t="s">
        <v>705</v>
      </c>
    </row>
    <row r="515" spans="5:5" x14ac:dyDescent="0.3">
      <c r="E515" t="s">
        <v>706</v>
      </c>
    </row>
    <row r="516" spans="5:5" x14ac:dyDescent="0.3">
      <c r="E516" t="s">
        <v>707</v>
      </c>
    </row>
    <row r="517" spans="5:5" x14ac:dyDescent="0.3">
      <c r="E517" t="s">
        <v>708</v>
      </c>
    </row>
    <row r="518" spans="5:5" x14ac:dyDescent="0.3">
      <c r="E518" t="s">
        <v>709</v>
      </c>
    </row>
    <row r="519" spans="5:5" x14ac:dyDescent="0.3">
      <c r="E519" t="s">
        <v>710</v>
      </c>
    </row>
    <row r="520" spans="5:5" x14ac:dyDescent="0.3">
      <c r="E520" t="s">
        <v>711</v>
      </c>
    </row>
    <row r="521" spans="5:5" x14ac:dyDescent="0.3">
      <c r="E521" t="s">
        <v>712</v>
      </c>
    </row>
    <row r="522" spans="5:5" x14ac:dyDescent="0.3">
      <c r="E522" t="s">
        <v>713</v>
      </c>
    </row>
    <row r="523" spans="5:5" x14ac:dyDescent="0.3">
      <c r="E523" t="s">
        <v>714</v>
      </c>
    </row>
    <row r="524" spans="5:5" x14ac:dyDescent="0.3">
      <c r="E524" t="s">
        <v>715</v>
      </c>
    </row>
    <row r="525" spans="5:5" x14ac:dyDescent="0.3">
      <c r="E525" t="s">
        <v>716</v>
      </c>
    </row>
    <row r="526" spans="5:5" x14ac:dyDescent="0.3">
      <c r="E526" t="s">
        <v>717</v>
      </c>
    </row>
    <row r="527" spans="5:5" x14ac:dyDescent="0.3">
      <c r="E527" t="s">
        <v>718</v>
      </c>
    </row>
    <row r="528" spans="5:5" x14ac:dyDescent="0.3">
      <c r="E528" t="s">
        <v>719</v>
      </c>
    </row>
    <row r="529" spans="5:5" x14ac:dyDescent="0.3">
      <c r="E529" t="s">
        <v>720</v>
      </c>
    </row>
    <row r="530" spans="5:5" x14ac:dyDescent="0.3">
      <c r="E530" t="s">
        <v>721</v>
      </c>
    </row>
    <row r="531" spans="5:5" x14ac:dyDescent="0.3">
      <c r="E531" t="s">
        <v>722</v>
      </c>
    </row>
    <row r="532" spans="5:5" x14ac:dyDescent="0.3">
      <c r="E532" t="s">
        <v>723</v>
      </c>
    </row>
    <row r="533" spans="5:5" x14ac:dyDescent="0.3">
      <c r="E533" t="s">
        <v>724</v>
      </c>
    </row>
    <row r="534" spans="5:5" x14ac:dyDescent="0.3">
      <c r="E534" t="s">
        <v>725</v>
      </c>
    </row>
    <row r="535" spans="5:5" x14ac:dyDescent="0.3">
      <c r="E535" t="s">
        <v>726</v>
      </c>
    </row>
    <row r="536" spans="5:5" x14ac:dyDescent="0.3">
      <c r="E536" t="s">
        <v>727</v>
      </c>
    </row>
    <row r="537" spans="5:5" x14ac:dyDescent="0.3">
      <c r="E537" t="s">
        <v>728</v>
      </c>
    </row>
    <row r="538" spans="5:5" x14ac:dyDescent="0.3">
      <c r="E538" t="s">
        <v>729</v>
      </c>
    </row>
    <row r="539" spans="5:5" x14ac:dyDescent="0.3">
      <c r="E539" t="s">
        <v>730</v>
      </c>
    </row>
    <row r="540" spans="5:5" x14ac:dyDescent="0.3">
      <c r="E540" t="s">
        <v>731</v>
      </c>
    </row>
    <row r="541" spans="5:5" x14ac:dyDescent="0.3">
      <c r="E541" t="s">
        <v>732</v>
      </c>
    </row>
    <row r="542" spans="5:5" x14ac:dyDescent="0.3">
      <c r="E542" t="s">
        <v>733</v>
      </c>
    </row>
    <row r="543" spans="5:5" x14ac:dyDescent="0.3">
      <c r="E543" t="s">
        <v>734</v>
      </c>
    </row>
    <row r="544" spans="5:5" x14ac:dyDescent="0.3">
      <c r="E544" t="s">
        <v>735</v>
      </c>
    </row>
    <row r="545" spans="5:5" x14ac:dyDescent="0.3">
      <c r="E545" t="s">
        <v>736</v>
      </c>
    </row>
    <row r="546" spans="5:5" x14ac:dyDescent="0.3">
      <c r="E546" t="s">
        <v>737</v>
      </c>
    </row>
    <row r="547" spans="5:5" x14ac:dyDescent="0.3">
      <c r="E547" t="s">
        <v>738</v>
      </c>
    </row>
    <row r="548" spans="5:5" x14ac:dyDescent="0.3">
      <c r="E548" t="s">
        <v>739</v>
      </c>
    </row>
    <row r="549" spans="5:5" x14ac:dyDescent="0.3">
      <c r="E549" t="s">
        <v>740</v>
      </c>
    </row>
    <row r="550" spans="5:5" x14ac:dyDescent="0.3">
      <c r="E550" t="s">
        <v>741</v>
      </c>
    </row>
    <row r="551" spans="5:5" x14ac:dyDescent="0.3">
      <c r="E551" t="s">
        <v>742</v>
      </c>
    </row>
    <row r="552" spans="5:5" x14ac:dyDescent="0.3">
      <c r="E552" t="s">
        <v>743</v>
      </c>
    </row>
    <row r="553" spans="5:5" x14ac:dyDescent="0.3">
      <c r="E553" t="s">
        <v>744</v>
      </c>
    </row>
    <row r="554" spans="5:5" x14ac:dyDescent="0.3">
      <c r="E554" t="s">
        <v>745</v>
      </c>
    </row>
    <row r="555" spans="5:5" x14ac:dyDescent="0.3">
      <c r="E555" t="s">
        <v>746</v>
      </c>
    </row>
    <row r="556" spans="5:5" x14ac:dyDescent="0.3">
      <c r="E556" t="s">
        <v>747</v>
      </c>
    </row>
    <row r="557" spans="5:5" x14ac:dyDescent="0.3">
      <c r="E557" t="s">
        <v>748</v>
      </c>
    </row>
    <row r="558" spans="5:5" x14ac:dyDescent="0.3">
      <c r="E558" t="s">
        <v>749</v>
      </c>
    </row>
    <row r="559" spans="5:5" x14ac:dyDescent="0.3">
      <c r="E559" t="s">
        <v>750</v>
      </c>
    </row>
    <row r="560" spans="5:5" x14ac:dyDescent="0.3">
      <c r="E560" t="s">
        <v>751</v>
      </c>
    </row>
    <row r="561" spans="5:5" x14ac:dyDescent="0.3">
      <c r="E561" t="s">
        <v>752</v>
      </c>
    </row>
    <row r="562" spans="5:5" x14ac:dyDescent="0.3">
      <c r="E562" t="s">
        <v>753</v>
      </c>
    </row>
    <row r="563" spans="5:5" x14ac:dyDescent="0.3">
      <c r="E563" t="s">
        <v>754</v>
      </c>
    </row>
    <row r="564" spans="5:5" x14ac:dyDescent="0.3">
      <c r="E564" t="s">
        <v>755</v>
      </c>
    </row>
    <row r="565" spans="5:5" x14ac:dyDescent="0.3">
      <c r="E565" t="s">
        <v>756</v>
      </c>
    </row>
    <row r="566" spans="5:5" x14ac:dyDescent="0.3">
      <c r="E566" t="s">
        <v>757</v>
      </c>
    </row>
    <row r="567" spans="5:5" x14ac:dyDescent="0.3">
      <c r="E567" t="s">
        <v>758</v>
      </c>
    </row>
    <row r="568" spans="5:5" x14ac:dyDescent="0.3">
      <c r="E568" t="s">
        <v>759</v>
      </c>
    </row>
    <row r="569" spans="5:5" x14ac:dyDescent="0.3">
      <c r="E569" t="s">
        <v>760</v>
      </c>
    </row>
    <row r="570" spans="5:5" x14ac:dyDescent="0.3">
      <c r="E570" t="s">
        <v>761</v>
      </c>
    </row>
    <row r="571" spans="5:5" x14ac:dyDescent="0.3">
      <c r="E571" t="s">
        <v>762</v>
      </c>
    </row>
    <row r="572" spans="5:5" x14ac:dyDescent="0.3">
      <c r="E572" t="s">
        <v>763</v>
      </c>
    </row>
    <row r="573" spans="5:5" x14ac:dyDescent="0.3">
      <c r="E573" t="s">
        <v>764</v>
      </c>
    </row>
    <row r="574" spans="5:5" x14ac:dyDescent="0.3">
      <c r="E574" t="s">
        <v>765</v>
      </c>
    </row>
    <row r="575" spans="5:5" x14ac:dyDescent="0.3">
      <c r="E575" t="s">
        <v>766</v>
      </c>
    </row>
    <row r="576" spans="5:5" x14ac:dyDescent="0.3">
      <c r="E576" t="s">
        <v>767</v>
      </c>
    </row>
    <row r="577" spans="5:5" x14ac:dyDescent="0.3">
      <c r="E577" t="s">
        <v>768</v>
      </c>
    </row>
    <row r="578" spans="5:5" x14ac:dyDescent="0.3">
      <c r="E578" t="s">
        <v>769</v>
      </c>
    </row>
    <row r="579" spans="5:5" x14ac:dyDescent="0.3">
      <c r="E579" t="s">
        <v>770</v>
      </c>
    </row>
    <row r="580" spans="5:5" x14ac:dyDescent="0.3">
      <c r="E580" t="s">
        <v>771</v>
      </c>
    </row>
    <row r="581" spans="5:5" x14ac:dyDescent="0.3">
      <c r="E581" t="s">
        <v>772</v>
      </c>
    </row>
    <row r="582" spans="5:5" x14ac:dyDescent="0.3">
      <c r="E582" t="s">
        <v>773</v>
      </c>
    </row>
    <row r="583" spans="5:5" x14ac:dyDescent="0.3">
      <c r="E583" t="s">
        <v>774</v>
      </c>
    </row>
    <row r="584" spans="5:5" x14ac:dyDescent="0.3">
      <c r="E584" t="s">
        <v>775</v>
      </c>
    </row>
    <row r="585" spans="5:5" x14ac:dyDescent="0.3">
      <c r="E585" t="s">
        <v>776</v>
      </c>
    </row>
    <row r="586" spans="5:5" x14ac:dyDescent="0.3">
      <c r="E586" t="s">
        <v>777</v>
      </c>
    </row>
    <row r="587" spans="5:5" x14ac:dyDescent="0.3">
      <c r="E587" t="s">
        <v>778</v>
      </c>
    </row>
    <row r="588" spans="5:5" x14ac:dyDescent="0.3">
      <c r="E588" t="s">
        <v>779</v>
      </c>
    </row>
    <row r="589" spans="5:5" x14ac:dyDescent="0.3">
      <c r="E589" t="s">
        <v>780</v>
      </c>
    </row>
    <row r="590" spans="5:5" x14ac:dyDescent="0.3">
      <c r="E590" t="s">
        <v>781</v>
      </c>
    </row>
    <row r="591" spans="5:5" x14ac:dyDescent="0.3">
      <c r="E591" t="s">
        <v>782</v>
      </c>
    </row>
    <row r="592" spans="5:5" x14ac:dyDescent="0.3">
      <c r="E592" t="s">
        <v>783</v>
      </c>
    </row>
    <row r="593" spans="5:5" x14ac:dyDescent="0.3">
      <c r="E593" t="s">
        <v>784</v>
      </c>
    </row>
    <row r="594" spans="5:5" x14ac:dyDescent="0.3">
      <c r="E594" t="s">
        <v>785</v>
      </c>
    </row>
    <row r="595" spans="5:5" x14ac:dyDescent="0.3">
      <c r="E595" t="s">
        <v>786</v>
      </c>
    </row>
    <row r="596" spans="5:5" x14ac:dyDescent="0.3">
      <c r="E596" t="s">
        <v>787</v>
      </c>
    </row>
    <row r="597" spans="5:5" x14ac:dyDescent="0.3">
      <c r="E597" t="s">
        <v>788</v>
      </c>
    </row>
    <row r="598" spans="5:5" x14ac:dyDescent="0.3">
      <c r="E598" t="s">
        <v>789</v>
      </c>
    </row>
    <row r="599" spans="5:5" x14ac:dyDescent="0.3">
      <c r="E599" t="s">
        <v>790</v>
      </c>
    </row>
    <row r="600" spans="5:5" x14ac:dyDescent="0.3">
      <c r="E600" t="s">
        <v>791</v>
      </c>
    </row>
    <row r="601" spans="5:5" x14ac:dyDescent="0.3">
      <c r="E601" t="s">
        <v>792</v>
      </c>
    </row>
    <row r="602" spans="5:5" x14ac:dyDescent="0.3">
      <c r="E602" t="s">
        <v>793</v>
      </c>
    </row>
    <row r="603" spans="5:5" x14ac:dyDescent="0.3">
      <c r="E603" t="s">
        <v>794</v>
      </c>
    </row>
    <row r="604" spans="5:5" x14ac:dyDescent="0.3">
      <c r="E604" t="s">
        <v>795</v>
      </c>
    </row>
    <row r="605" spans="5:5" x14ac:dyDescent="0.3">
      <c r="E605" t="s">
        <v>796</v>
      </c>
    </row>
    <row r="606" spans="5:5" x14ac:dyDescent="0.3">
      <c r="E606" t="s">
        <v>797</v>
      </c>
    </row>
    <row r="607" spans="5:5" x14ac:dyDescent="0.3">
      <c r="E607" t="s">
        <v>798</v>
      </c>
    </row>
    <row r="608" spans="5:5" x14ac:dyDescent="0.3">
      <c r="E608" t="s">
        <v>799</v>
      </c>
    </row>
    <row r="609" spans="5:5" x14ac:dyDescent="0.3">
      <c r="E609" t="s">
        <v>800</v>
      </c>
    </row>
    <row r="610" spans="5:5" x14ac:dyDescent="0.3">
      <c r="E610" t="s">
        <v>801</v>
      </c>
    </row>
    <row r="611" spans="5:5" x14ac:dyDescent="0.3">
      <c r="E611" t="s">
        <v>802</v>
      </c>
    </row>
    <row r="612" spans="5:5" x14ac:dyDescent="0.3">
      <c r="E612" t="s">
        <v>803</v>
      </c>
    </row>
    <row r="613" spans="5:5" x14ac:dyDescent="0.3">
      <c r="E613" t="s">
        <v>804</v>
      </c>
    </row>
    <row r="614" spans="5:5" x14ac:dyDescent="0.3">
      <c r="E614" t="s">
        <v>805</v>
      </c>
    </row>
    <row r="615" spans="5:5" x14ac:dyDescent="0.3">
      <c r="E615" t="s">
        <v>806</v>
      </c>
    </row>
    <row r="616" spans="5:5" x14ac:dyDescent="0.3">
      <c r="E616" t="s">
        <v>807</v>
      </c>
    </row>
    <row r="617" spans="5:5" x14ac:dyDescent="0.3">
      <c r="E617" t="s">
        <v>808</v>
      </c>
    </row>
    <row r="618" spans="5:5" x14ac:dyDescent="0.3">
      <c r="E618" t="s">
        <v>809</v>
      </c>
    </row>
    <row r="619" spans="5:5" x14ac:dyDescent="0.3">
      <c r="E619" t="s">
        <v>810</v>
      </c>
    </row>
    <row r="620" spans="5:5" x14ac:dyDescent="0.3">
      <c r="E620" t="s">
        <v>811</v>
      </c>
    </row>
    <row r="621" spans="5:5" x14ac:dyDescent="0.3">
      <c r="E621" t="s">
        <v>812</v>
      </c>
    </row>
    <row r="622" spans="5:5" x14ac:dyDescent="0.3">
      <c r="E622" t="s">
        <v>813</v>
      </c>
    </row>
    <row r="623" spans="5:5" x14ac:dyDescent="0.3">
      <c r="E623" t="s">
        <v>814</v>
      </c>
    </row>
    <row r="624" spans="5:5" x14ac:dyDescent="0.3">
      <c r="E624" t="s">
        <v>815</v>
      </c>
    </row>
    <row r="625" spans="5:5" x14ac:dyDescent="0.3">
      <c r="E625" t="s">
        <v>816</v>
      </c>
    </row>
    <row r="626" spans="5:5" x14ac:dyDescent="0.3">
      <c r="E626" t="s">
        <v>817</v>
      </c>
    </row>
    <row r="627" spans="5:5" x14ac:dyDescent="0.3">
      <c r="E627" t="s">
        <v>818</v>
      </c>
    </row>
    <row r="628" spans="5:5" x14ac:dyDescent="0.3">
      <c r="E628" t="s">
        <v>819</v>
      </c>
    </row>
    <row r="629" spans="5:5" x14ac:dyDescent="0.3">
      <c r="E629" t="s">
        <v>820</v>
      </c>
    </row>
    <row r="630" spans="5:5" x14ac:dyDescent="0.3">
      <c r="E630" t="s">
        <v>821</v>
      </c>
    </row>
    <row r="631" spans="5:5" x14ac:dyDescent="0.3">
      <c r="E631" t="s">
        <v>822</v>
      </c>
    </row>
    <row r="632" spans="5:5" x14ac:dyDescent="0.3">
      <c r="E632" t="s">
        <v>823</v>
      </c>
    </row>
    <row r="633" spans="5:5" x14ac:dyDescent="0.3">
      <c r="E633" t="s">
        <v>824</v>
      </c>
    </row>
    <row r="634" spans="5:5" x14ac:dyDescent="0.3">
      <c r="E634" t="s">
        <v>825</v>
      </c>
    </row>
    <row r="635" spans="5:5" x14ac:dyDescent="0.3">
      <c r="E635" t="s">
        <v>826</v>
      </c>
    </row>
    <row r="636" spans="5:5" x14ac:dyDescent="0.3">
      <c r="E636" t="s">
        <v>827</v>
      </c>
    </row>
    <row r="637" spans="5:5" x14ac:dyDescent="0.3">
      <c r="E637" t="s">
        <v>828</v>
      </c>
    </row>
    <row r="638" spans="5:5" x14ac:dyDescent="0.3">
      <c r="E638" t="s">
        <v>829</v>
      </c>
    </row>
    <row r="639" spans="5:5" x14ac:dyDescent="0.3">
      <c r="E639" t="s">
        <v>830</v>
      </c>
    </row>
    <row r="640" spans="5:5" x14ac:dyDescent="0.3">
      <c r="E640" t="s">
        <v>831</v>
      </c>
    </row>
    <row r="641" spans="5:5" x14ac:dyDescent="0.3">
      <c r="E641" t="s">
        <v>832</v>
      </c>
    </row>
    <row r="642" spans="5:5" x14ac:dyDescent="0.3">
      <c r="E642" t="s">
        <v>833</v>
      </c>
    </row>
    <row r="643" spans="5:5" x14ac:dyDescent="0.3">
      <c r="E643" t="s">
        <v>834</v>
      </c>
    </row>
    <row r="644" spans="5:5" x14ac:dyDescent="0.3">
      <c r="E644" t="s">
        <v>835</v>
      </c>
    </row>
    <row r="645" spans="5:5" x14ac:dyDescent="0.3">
      <c r="E645" t="s">
        <v>836</v>
      </c>
    </row>
    <row r="646" spans="5:5" x14ac:dyDescent="0.3">
      <c r="E646" t="s">
        <v>837</v>
      </c>
    </row>
    <row r="647" spans="5:5" x14ac:dyDescent="0.3">
      <c r="E647" t="s">
        <v>838</v>
      </c>
    </row>
    <row r="648" spans="5:5" x14ac:dyDescent="0.3">
      <c r="E648" t="s">
        <v>839</v>
      </c>
    </row>
    <row r="649" spans="5:5" x14ac:dyDescent="0.3">
      <c r="E649" t="s">
        <v>840</v>
      </c>
    </row>
    <row r="650" spans="5:5" x14ac:dyDescent="0.3">
      <c r="E650" t="s">
        <v>841</v>
      </c>
    </row>
    <row r="651" spans="5:5" x14ac:dyDescent="0.3">
      <c r="E651" t="s">
        <v>842</v>
      </c>
    </row>
    <row r="652" spans="5:5" x14ac:dyDescent="0.3">
      <c r="E652" t="s">
        <v>843</v>
      </c>
    </row>
    <row r="653" spans="5:5" x14ac:dyDescent="0.3">
      <c r="E653" t="s">
        <v>844</v>
      </c>
    </row>
    <row r="654" spans="5:5" x14ac:dyDescent="0.3">
      <c r="E654" t="s">
        <v>845</v>
      </c>
    </row>
    <row r="655" spans="5:5" x14ac:dyDescent="0.3">
      <c r="E655" t="s">
        <v>846</v>
      </c>
    </row>
    <row r="656" spans="5:5" x14ac:dyDescent="0.3">
      <c r="E656" t="s">
        <v>847</v>
      </c>
    </row>
    <row r="657" spans="5:5" x14ac:dyDescent="0.3">
      <c r="E657" t="s">
        <v>848</v>
      </c>
    </row>
    <row r="658" spans="5:5" x14ac:dyDescent="0.3">
      <c r="E658" t="s">
        <v>849</v>
      </c>
    </row>
    <row r="659" spans="5:5" x14ac:dyDescent="0.3">
      <c r="E659" t="s">
        <v>850</v>
      </c>
    </row>
    <row r="660" spans="5:5" x14ac:dyDescent="0.3">
      <c r="E660" t="s">
        <v>851</v>
      </c>
    </row>
    <row r="661" spans="5:5" x14ac:dyDescent="0.3">
      <c r="E661" t="s">
        <v>852</v>
      </c>
    </row>
    <row r="662" spans="5:5" x14ac:dyDescent="0.3">
      <c r="E662" t="s">
        <v>853</v>
      </c>
    </row>
    <row r="663" spans="5:5" x14ac:dyDescent="0.3">
      <c r="E663" t="s">
        <v>854</v>
      </c>
    </row>
    <row r="664" spans="5:5" x14ac:dyDescent="0.3">
      <c r="E664" t="s">
        <v>855</v>
      </c>
    </row>
    <row r="665" spans="5:5" x14ac:dyDescent="0.3">
      <c r="E665" t="s">
        <v>856</v>
      </c>
    </row>
    <row r="666" spans="5:5" x14ac:dyDescent="0.3">
      <c r="E666" t="s">
        <v>857</v>
      </c>
    </row>
    <row r="667" spans="5:5" x14ac:dyDescent="0.3">
      <c r="E667" t="s">
        <v>858</v>
      </c>
    </row>
    <row r="668" spans="5:5" x14ac:dyDescent="0.3">
      <c r="E668" t="s">
        <v>859</v>
      </c>
    </row>
    <row r="669" spans="5:5" x14ac:dyDescent="0.3">
      <c r="E669" t="s">
        <v>860</v>
      </c>
    </row>
    <row r="670" spans="5:5" x14ac:dyDescent="0.3">
      <c r="E670" t="s">
        <v>861</v>
      </c>
    </row>
    <row r="671" spans="5:5" x14ac:dyDescent="0.3">
      <c r="E671" t="s">
        <v>862</v>
      </c>
    </row>
    <row r="672" spans="5:5" x14ac:dyDescent="0.3">
      <c r="E672" t="s">
        <v>863</v>
      </c>
    </row>
    <row r="673" spans="5:5" x14ac:dyDescent="0.3">
      <c r="E673" t="s">
        <v>864</v>
      </c>
    </row>
    <row r="674" spans="5:5" x14ac:dyDescent="0.3">
      <c r="E674" t="s">
        <v>865</v>
      </c>
    </row>
    <row r="675" spans="5:5" x14ac:dyDescent="0.3">
      <c r="E675" t="s">
        <v>866</v>
      </c>
    </row>
    <row r="676" spans="5:5" x14ac:dyDescent="0.3">
      <c r="E676" t="s">
        <v>867</v>
      </c>
    </row>
    <row r="677" spans="5:5" x14ac:dyDescent="0.3">
      <c r="E677" t="s">
        <v>868</v>
      </c>
    </row>
    <row r="678" spans="5:5" x14ac:dyDescent="0.3">
      <c r="E678" t="s">
        <v>869</v>
      </c>
    </row>
    <row r="679" spans="5:5" x14ac:dyDescent="0.3">
      <c r="E679" t="s">
        <v>870</v>
      </c>
    </row>
    <row r="680" spans="5:5" x14ac:dyDescent="0.3">
      <c r="E680" t="s">
        <v>871</v>
      </c>
    </row>
    <row r="681" spans="5:5" x14ac:dyDescent="0.3">
      <c r="E681" t="s">
        <v>872</v>
      </c>
    </row>
    <row r="682" spans="5:5" x14ac:dyDescent="0.3">
      <c r="E682" t="s">
        <v>873</v>
      </c>
    </row>
    <row r="683" spans="5:5" x14ac:dyDescent="0.3">
      <c r="E683" t="s">
        <v>874</v>
      </c>
    </row>
    <row r="684" spans="5:5" x14ac:dyDescent="0.3">
      <c r="E684" t="s">
        <v>875</v>
      </c>
    </row>
    <row r="685" spans="5:5" x14ac:dyDescent="0.3">
      <c r="E685" t="s">
        <v>876</v>
      </c>
    </row>
    <row r="686" spans="5:5" x14ac:dyDescent="0.3">
      <c r="E686" t="s">
        <v>877</v>
      </c>
    </row>
    <row r="687" spans="5:5" x14ac:dyDescent="0.3">
      <c r="E687" t="s">
        <v>878</v>
      </c>
    </row>
    <row r="688" spans="5:5" x14ac:dyDescent="0.3">
      <c r="E688" t="s">
        <v>879</v>
      </c>
    </row>
    <row r="689" spans="5:5" x14ac:dyDescent="0.3">
      <c r="E689" t="s">
        <v>880</v>
      </c>
    </row>
    <row r="690" spans="5:5" x14ac:dyDescent="0.3">
      <c r="E690" t="s">
        <v>881</v>
      </c>
    </row>
    <row r="691" spans="5:5" x14ac:dyDescent="0.3">
      <c r="E691" t="s">
        <v>882</v>
      </c>
    </row>
    <row r="692" spans="5:5" x14ac:dyDescent="0.3">
      <c r="E692" t="s">
        <v>883</v>
      </c>
    </row>
    <row r="693" spans="5:5" x14ac:dyDescent="0.3">
      <c r="E693" t="s">
        <v>884</v>
      </c>
    </row>
    <row r="694" spans="5:5" x14ac:dyDescent="0.3">
      <c r="E694" t="s">
        <v>885</v>
      </c>
    </row>
    <row r="695" spans="5:5" x14ac:dyDescent="0.3">
      <c r="E695" t="s">
        <v>886</v>
      </c>
    </row>
    <row r="696" spans="5:5" x14ac:dyDescent="0.3">
      <c r="E696" t="s">
        <v>887</v>
      </c>
    </row>
    <row r="697" spans="5:5" x14ac:dyDescent="0.3">
      <c r="E697" t="s">
        <v>888</v>
      </c>
    </row>
    <row r="698" spans="5:5" x14ac:dyDescent="0.3">
      <c r="E698" t="s">
        <v>889</v>
      </c>
    </row>
    <row r="699" spans="5:5" x14ac:dyDescent="0.3">
      <c r="E699" t="s">
        <v>890</v>
      </c>
    </row>
    <row r="700" spans="5:5" x14ac:dyDescent="0.3">
      <c r="E700" t="s">
        <v>891</v>
      </c>
    </row>
    <row r="701" spans="5:5" x14ac:dyDescent="0.3">
      <c r="E701" t="s">
        <v>892</v>
      </c>
    </row>
    <row r="702" spans="5:5" x14ac:dyDescent="0.3">
      <c r="E702" t="s">
        <v>893</v>
      </c>
    </row>
    <row r="703" spans="5:5" x14ac:dyDescent="0.3">
      <c r="E703" t="s">
        <v>894</v>
      </c>
    </row>
    <row r="704" spans="5:5" x14ac:dyDescent="0.3">
      <c r="E704" t="s">
        <v>895</v>
      </c>
    </row>
    <row r="705" spans="5:5" x14ac:dyDescent="0.3">
      <c r="E705" t="s">
        <v>896</v>
      </c>
    </row>
    <row r="706" spans="5:5" x14ac:dyDescent="0.3">
      <c r="E706" t="s">
        <v>897</v>
      </c>
    </row>
    <row r="707" spans="5:5" x14ac:dyDescent="0.3">
      <c r="E707" t="s">
        <v>898</v>
      </c>
    </row>
    <row r="708" spans="5:5" x14ac:dyDescent="0.3">
      <c r="E708" t="s">
        <v>899</v>
      </c>
    </row>
    <row r="709" spans="5:5" x14ac:dyDescent="0.3">
      <c r="E709" t="s">
        <v>900</v>
      </c>
    </row>
    <row r="710" spans="5:5" x14ac:dyDescent="0.3">
      <c r="E710" t="s">
        <v>901</v>
      </c>
    </row>
    <row r="711" spans="5:5" x14ac:dyDescent="0.3">
      <c r="E711" t="s">
        <v>902</v>
      </c>
    </row>
    <row r="712" spans="5:5" x14ac:dyDescent="0.3">
      <c r="E712" t="s">
        <v>903</v>
      </c>
    </row>
    <row r="713" spans="5:5" x14ac:dyDescent="0.3">
      <c r="E713" t="s">
        <v>904</v>
      </c>
    </row>
    <row r="714" spans="5:5" x14ac:dyDescent="0.3">
      <c r="E714" t="s">
        <v>905</v>
      </c>
    </row>
    <row r="715" spans="5:5" x14ac:dyDescent="0.3">
      <c r="E715" t="s">
        <v>906</v>
      </c>
    </row>
    <row r="716" spans="5:5" x14ac:dyDescent="0.3">
      <c r="E716" t="s">
        <v>907</v>
      </c>
    </row>
    <row r="717" spans="5:5" x14ac:dyDescent="0.3">
      <c r="E717" t="s">
        <v>908</v>
      </c>
    </row>
    <row r="718" spans="5:5" x14ac:dyDescent="0.3">
      <c r="E718" t="s">
        <v>909</v>
      </c>
    </row>
    <row r="719" spans="5:5" x14ac:dyDescent="0.3">
      <c r="E719" t="s">
        <v>910</v>
      </c>
    </row>
    <row r="720" spans="5:5" x14ac:dyDescent="0.3">
      <c r="E720" t="s">
        <v>911</v>
      </c>
    </row>
    <row r="721" spans="5:5" x14ac:dyDescent="0.3">
      <c r="E721" t="s">
        <v>912</v>
      </c>
    </row>
    <row r="722" spans="5:5" x14ac:dyDescent="0.3">
      <c r="E722" t="s">
        <v>913</v>
      </c>
    </row>
    <row r="723" spans="5:5" x14ac:dyDescent="0.3">
      <c r="E723" t="s">
        <v>914</v>
      </c>
    </row>
    <row r="724" spans="5:5" x14ac:dyDescent="0.3">
      <c r="E724" t="s">
        <v>915</v>
      </c>
    </row>
    <row r="725" spans="5:5" x14ac:dyDescent="0.3">
      <c r="E725" t="s">
        <v>916</v>
      </c>
    </row>
    <row r="726" spans="5:5" x14ac:dyDescent="0.3">
      <c r="E726" t="s">
        <v>917</v>
      </c>
    </row>
    <row r="727" spans="5:5" x14ac:dyDescent="0.3">
      <c r="E727" t="s">
        <v>918</v>
      </c>
    </row>
    <row r="728" spans="5:5" x14ac:dyDescent="0.3">
      <c r="E728" t="s">
        <v>919</v>
      </c>
    </row>
    <row r="729" spans="5:5" x14ac:dyDescent="0.3">
      <c r="E729" t="s">
        <v>920</v>
      </c>
    </row>
    <row r="730" spans="5:5" x14ac:dyDescent="0.3">
      <c r="E730" t="s">
        <v>921</v>
      </c>
    </row>
    <row r="731" spans="5:5" x14ac:dyDescent="0.3">
      <c r="E731" t="s">
        <v>922</v>
      </c>
    </row>
    <row r="732" spans="5:5" x14ac:dyDescent="0.3">
      <c r="E732" t="s">
        <v>923</v>
      </c>
    </row>
    <row r="733" spans="5:5" x14ac:dyDescent="0.3">
      <c r="E733" t="s">
        <v>924</v>
      </c>
    </row>
    <row r="734" spans="5:5" x14ac:dyDescent="0.3">
      <c r="E734" t="s">
        <v>925</v>
      </c>
    </row>
    <row r="735" spans="5:5" x14ac:dyDescent="0.3">
      <c r="E735" t="s">
        <v>926</v>
      </c>
    </row>
    <row r="736" spans="5:5" x14ac:dyDescent="0.3">
      <c r="E736" t="s">
        <v>927</v>
      </c>
    </row>
    <row r="737" spans="5:5" x14ac:dyDescent="0.3">
      <c r="E737" t="s">
        <v>928</v>
      </c>
    </row>
    <row r="738" spans="5:5" x14ac:dyDescent="0.3">
      <c r="E738" t="s">
        <v>929</v>
      </c>
    </row>
    <row r="739" spans="5:5" x14ac:dyDescent="0.3">
      <c r="E739" t="s">
        <v>930</v>
      </c>
    </row>
    <row r="740" spans="5:5" x14ac:dyDescent="0.3">
      <c r="E740" t="s">
        <v>931</v>
      </c>
    </row>
    <row r="741" spans="5:5" x14ac:dyDescent="0.3">
      <c r="E741" t="s">
        <v>932</v>
      </c>
    </row>
    <row r="742" spans="5:5" x14ac:dyDescent="0.3">
      <c r="E742" t="s">
        <v>933</v>
      </c>
    </row>
    <row r="743" spans="5:5" x14ac:dyDescent="0.3">
      <c r="E743" t="s">
        <v>934</v>
      </c>
    </row>
    <row r="744" spans="5:5" x14ac:dyDescent="0.3">
      <c r="E744" t="s">
        <v>935</v>
      </c>
    </row>
    <row r="745" spans="5:5" x14ac:dyDescent="0.3">
      <c r="E745" t="s">
        <v>936</v>
      </c>
    </row>
    <row r="746" spans="5:5" x14ac:dyDescent="0.3">
      <c r="E746" t="s">
        <v>937</v>
      </c>
    </row>
    <row r="747" spans="5:5" x14ac:dyDescent="0.3">
      <c r="E747" t="s">
        <v>938</v>
      </c>
    </row>
    <row r="748" spans="5:5" x14ac:dyDescent="0.3">
      <c r="E748" t="s">
        <v>939</v>
      </c>
    </row>
    <row r="749" spans="5:5" x14ac:dyDescent="0.3">
      <c r="E749" t="s">
        <v>940</v>
      </c>
    </row>
    <row r="750" spans="5:5" x14ac:dyDescent="0.3">
      <c r="E750" t="s">
        <v>941</v>
      </c>
    </row>
    <row r="751" spans="5:5" x14ac:dyDescent="0.3">
      <c r="E751" t="s">
        <v>942</v>
      </c>
    </row>
    <row r="752" spans="5:5" x14ac:dyDescent="0.3">
      <c r="E752" t="s">
        <v>943</v>
      </c>
    </row>
    <row r="753" spans="5:5" x14ac:dyDescent="0.3">
      <c r="E753" t="s">
        <v>944</v>
      </c>
    </row>
    <row r="754" spans="5:5" x14ac:dyDescent="0.3">
      <c r="E754" t="s">
        <v>945</v>
      </c>
    </row>
    <row r="755" spans="5:5" x14ac:dyDescent="0.3">
      <c r="E755" t="s">
        <v>946</v>
      </c>
    </row>
    <row r="756" spans="5:5" x14ac:dyDescent="0.3">
      <c r="E756" t="s">
        <v>947</v>
      </c>
    </row>
    <row r="757" spans="5:5" x14ac:dyDescent="0.3">
      <c r="E757" t="s">
        <v>948</v>
      </c>
    </row>
    <row r="758" spans="5:5" x14ac:dyDescent="0.3">
      <c r="E758" t="s">
        <v>949</v>
      </c>
    </row>
    <row r="759" spans="5:5" x14ac:dyDescent="0.3">
      <c r="E759" t="s">
        <v>950</v>
      </c>
    </row>
    <row r="760" spans="5:5" x14ac:dyDescent="0.3">
      <c r="E760" t="s">
        <v>951</v>
      </c>
    </row>
    <row r="761" spans="5:5" x14ac:dyDescent="0.3">
      <c r="E761" t="s">
        <v>952</v>
      </c>
    </row>
    <row r="762" spans="5:5" x14ac:dyDescent="0.3">
      <c r="E762" t="s">
        <v>953</v>
      </c>
    </row>
    <row r="763" spans="5:5" x14ac:dyDescent="0.3">
      <c r="E763" t="s">
        <v>954</v>
      </c>
    </row>
    <row r="764" spans="5:5" x14ac:dyDescent="0.3">
      <c r="E764" t="s">
        <v>955</v>
      </c>
    </row>
    <row r="765" spans="5:5" x14ac:dyDescent="0.3">
      <c r="E765" t="s">
        <v>956</v>
      </c>
    </row>
    <row r="766" spans="5:5" x14ac:dyDescent="0.3">
      <c r="E766" t="s">
        <v>957</v>
      </c>
    </row>
    <row r="767" spans="5:5" x14ac:dyDescent="0.3">
      <c r="E767" t="s">
        <v>958</v>
      </c>
    </row>
    <row r="768" spans="5:5" x14ac:dyDescent="0.3">
      <c r="E768" t="s">
        <v>959</v>
      </c>
    </row>
    <row r="769" spans="5:5" x14ac:dyDescent="0.3">
      <c r="E769" t="s">
        <v>960</v>
      </c>
    </row>
    <row r="770" spans="5:5" x14ac:dyDescent="0.3">
      <c r="E770" t="s">
        <v>961</v>
      </c>
    </row>
    <row r="771" spans="5:5" x14ac:dyDescent="0.3">
      <c r="E771" t="s">
        <v>962</v>
      </c>
    </row>
    <row r="772" spans="5:5" x14ac:dyDescent="0.3">
      <c r="E772" t="s">
        <v>963</v>
      </c>
    </row>
    <row r="773" spans="5:5" x14ac:dyDescent="0.3">
      <c r="E773" t="s">
        <v>964</v>
      </c>
    </row>
    <row r="774" spans="5:5" x14ac:dyDescent="0.3">
      <c r="E774" t="s">
        <v>965</v>
      </c>
    </row>
    <row r="775" spans="5:5" x14ac:dyDescent="0.3">
      <c r="E775" t="s">
        <v>966</v>
      </c>
    </row>
    <row r="776" spans="5:5" x14ac:dyDescent="0.3">
      <c r="E776" t="s">
        <v>967</v>
      </c>
    </row>
    <row r="777" spans="5:5" x14ac:dyDescent="0.3">
      <c r="E777" t="s">
        <v>968</v>
      </c>
    </row>
    <row r="778" spans="5:5" x14ac:dyDescent="0.3">
      <c r="E778" t="s">
        <v>969</v>
      </c>
    </row>
    <row r="779" spans="5:5" x14ac:dyDescent="0.3">
      <c r="E779" t="s">
        <v>970</v>
      </c>
    </row>
    <row r="780" spans="5:5" x14ac:dyDescent="0.3">
      <c r="E780" t="s">
        <v>971</v>
      </c>
    </row>
    <row r="781" spans="5:5" x14ac:dyDescent="0.3">
      <c r="E781" t="s">
        <v>972</v>
      </c>
    </row>
    <row r="782" spans="5:5" x14ac:dyDescent="0.3">
      <c r="E782" t="s">
        <v>973</v>
      </c>
    </row>
    <row r="783" spans="5:5" x14ac:dyDescent="0.3">
      <c r="E783" t="s">
        <v>974</v>
      </c>
    </row>
    <row r="784" spans="5:5" x14ac:dyDescent="0.3">
      <c r="E784" t="s">
        <v>975</v>
      </c>
    </row>
    <row r="785" spans="5:5" x14ac:dyDescent="0.3">
      <c r="E785" t="s">
        <v>976</v>
      </c>
    </row>
    <row r="786" spans="5:5" x14ac:dyDescent="0.3">
      <c r="E786" t="s">
        <v>977</v>
      </c>
    </row>
    <row r="787" spans="5:5" x14ac:dyDescent="0.3">
      <c r="E787" t="s">
        <v>978</v>
      </c>
    </row>
    <row r="788" spans="5:5" x14ac:dyDescent="0.3">
      <c r="E788" t="s">
        <v>979</v>
      </c>
    </row>
    <row r="789" spans="5:5" x14ac:dyDescent="0.3">
      <c r="E789" t="s">
        <v>980</v>
      </c>
    </row>
    <row r="790" spans="5:5" x14ac:dyDescent="0.3">
      <c r="E790" t="s">
        <v>981</v>
      </c>
    </row>
    <row r="791" spans="5:5" x14ac:dyDescent="0.3">
      <c r="E791" t="s">
        <v>982</v>
      </c>
    </row>
    <row r="792" spans="5:5" x14ac:dyDescent="0.3">
      <c r="E792" t="s">
        <v>983</v>
      </c>
    </row>
    <row r="793" spans="5:5" x14ac:dyDescent="0.3">
      <c r="E793" t="s">
        <v>984</v>
      </c>
    </row>
    <row r="794" spans="5:5" x14ac:dyDescent="0.3">
      <c r="E794" t="s">
        <v>985</v>
      </c>
    </row>
    <row r="795" spans="5:5" x14ac:dyDescent="0.3">
      <c r="E795" t="s">
        <v>986</v>
      </c>
    </row>
    <row r="796" spans="5:5" x14ac:dyDescent="0.3">
      <c r="E796" t="s">
        <v>987</v>
      </c>
    </row>
    <row r="797" spans="5:5" x14ac:dyDescent="0.3">
      <c r="E797" t="s">
        <v>988</v>
      </c>
    </row>
    <row r="798" spans="5:5" x14ac:dyDescent="0.3">
      <c r="E798" t="s">
        <v>989</v>
      </c>
    </row>
    <row r="799" spans="5:5" x14ac:dyDescent="0.3">
      <c r="E799" t="s">
        <v>990</v>
      </c>
    </row>
    <row r="800" spans="5:5" x14ac:dyDescent="0.3">
      <c r="E800" t="s">
        <v>991</v>
      </c>
    </row>
    <row r="801" spans="5:5" x14ac:dyDescent="0.3">
      <c r="E801" t="s">
        <v>992</v>
      </c>
    </row>
    <row r="802" spans="5:5" x14ac:dyDescent="0.3">
      <c r="E802" t="s">
        <v>993</v>
      </c>
    </row>
    <row r="803" spans="5:5" x14ac:dyDescent="0.3">
      <c r="E803" t="s">
        <v>994</v>
      </c>
    </row>
    <row r="804" spans="5:5" x14ac:dyDescent="0.3">
      <c r="E804" t="s">
        <v>995</v>
      </c>
    </row>
    <row r="805" spans="5:5" x14ac:dyDescent="0.3">
      <c r="E805" t="s">
        <v>996</v>
      </c>
    </row>
    <row r="806" spans="5:5" x14ac:dyDescent="0.3">
      <c r="E806" t="s">
        <v>997</v>
      </c>
    </row>
    <row r="807" spans="5:5" x14ac:dyDescent="0.3">
      <c r="E807" t="s">
        <v>998</v>
      </c>
    </row>
    <row r="808" spans="5:5" x14ac:dyDescent="0.3">
      <c r="E808" t="s">
        <v>999</v>
      </c>
    </row>
    <row r="809" spans="5:5" x14ac:dyDescent="0.3">
      <c r="E809" t="s">
        <v>1000</v>
      </c>
    </row>
    <row r="810" spans="5:5" x14ac:dyDescent="0.3">
      <c r="E810" t="s">
        <v>1001</v>
      </c>
    </row>
    <row r="811" spans="5:5" x14ac:dyDescent="0.3">
      <c r="E811" t="s">
        <v>1002</v>
      </c>
    </row>
    <row r="812" spans="5:5" x14ac:dyDescent="0.3">
      <c r="E812" t="s">
        <v>1003</v>
      </c>
    </row>
    <row r="813" spans="5:5" x14ac:dyDescent="0.3">
      <c r="E813" t="s">
        <v>1004</v>
      </c>
    </row>
    <row r="814" spans="5:5" x14ac:dyDescent="0.3">
      <c r="E814" t="s">
        <v>1005</v>
      </c>
    </row>
    <row r="815" spans="5:5" x14ac:dyDescent="0.3">
      <c r="E815" t="s">
        <v>1006</v>
      </c>
    </row>
    <row r="816" spans="5:5" x14ac:dyDescent="0.3">
      <c r="E816" t="s">
        <v>1007</v>
      </c>
    </row>
    <row r="817" spans="5:5" x14ac:dyDescent="0.3">
      <c r="E817" t="s">
        <v>1008</v>
      </c>
    </row>
    <row r="818" spans="5:5" x14ac:dyDescent="0.3">
      <c r="E818" t="s">
        <v>1009</v>
      </c>
    </row>
    <row r="819" spans="5:5" x14ac:dyDescent="0.3">
      <c r="E819" t="s">
        <v>1010</v>
      </c>
    </row>
    <row r="820" spans="5:5" x14ac:dyDescent="0.3">
      <c r="E820" t="s">
        <v>1011</v>
      </c>
    </row>
    <row r="821" spans="5:5" x14ac:dyDescent="0.3">
      <c r="E821" t="s">
        <v>1012</v>
      </c>
    </row>
    <row r="822" spans="5:5" x14ac:dyDescent="0.3">
      <c r="E822" t="s">
        <v>1013</v>
      </c>
    </row>
    <row r="823" spans="5:5" x14ac:dyDescent="0.3">
      <c r="E823" t="s">
        <v>1014</v>
      </c>
    </row>
    <row r="824" spans="5:5" x14ac:dyDescent="0.3">
      <c r="E824" t="s">
        <v>1015</v>
      </c>
    </row>
    <row r="825" spans="5:5" x14ac:dyDescent="0.3">
      <c r="E825" t="s">
        <v>1016</v>
      </c>
    </row>
    <row r="826" spans="5:5" x14ac:dyDescent="0.3">
      <c r="E826" t="s">
        <v>1017</v>
      </c>
    </row>
    <row r="827" spans="5:5" x14ac:dyDescent="0.3">
      <c r="E827" t="s">
        <v>1018</v>
      </c>
    </row>
    <row r="828" spans="5:5" x14ac:dyDescent="0.3">
      <c r="E828" t="s">
        <v>1019</v>
      </c>
    </row>
    <row r="829" spans="5:5" x14ac:dyDescent="0.3">
      <c r="E829" t="s">
        <v>1020</v>
      </c>
    </row>
    <row r="830" spans="5:5" x14ac:dyDescent="0.3">
      <c r="E830" t="s">
        <v>1021</v>
      </c>
    </row>
    <row r="831" spans="5:5" x14ac:dyDescent="0.3">
      <c r="E831" t="s">
        <v>1022</v>
      </c>
    </row>
    <row r="832" spans="5:5" x14ac:dyDescent="0.3">
      <c r="E832" t="s">
        <v>1023</v>
      </c>
    </row>
    <row r="833" spans="5:5" x14ac:dyDescent="0.3">
      <c r="E833" t="s">
        <v>1024</v>
      </c>
    </row>
    <row r="834" spans="5:5" x14ac:dyDescent="0.3">
      <c r="E834" t="s">
        <v>1025</v>
      </c>
    </row>
    <row r="835" spans="5:5" x14ac:dyDescent="0.3">
      <c r="E835" t="s">
        <v>1026</v>
      </c>
    </row>
    <row r="836" spans="5:5" x14ac:dyDescent="0.3">
      <c r="E836" t="s">
        <v>1027</v>
      </c>
    </row>
    <row r="837" spans="5:5" x14ac:dyDescent="0.3">
      <c r="E837" t="s">
        <v>1028</v>
      </c>
    </row>
    <row r="838" spans="5:5" x14ac:dyDescent="0.3">
      <c r="E838" t="s">
        <v>1029</v>
      </c>
    </row>
    <row r="839" spans="5:5" x14ac:dyDescent="0.3">
      <c r="E839" t="s">
        <v>1030</v>
      </c>
    </row>
    <row r="840" spans="5:5" x14ac:dyDescent="0.3">
      <c r="E840" t="s">
        <v>1031</v>
      </c>
    </row>
    <row r="841" spans="5:5" x14ac:dyDescent="0.3">
      <c r="E841" t="s">
        <v>1032</v>
      </c>
    </row>
    <row r="842" spans="5:5" x14ac:dyDescent="0.3">
      <c r="E842" t="s">
        <v>1033</v>
      </c>
    </row>
    <row r="843" spans="5:5" x14ac:dyDescent="0.3">
      <c r="E843" t="s">
        <v>1034</v>
      </c>
    </row>
    <row r="844" spans="5:5" x14ac:dyDescent="0.3">
      <c r="E844" t="s">
        <v>1035</v>
      </c>
    </row>
    <row r="845" spans="5:5" x14ac:dyDescent="0.3">
      <c r="E845" t="s">
        <v>1036</v>
      </c>
    </row>
    <row r="846" spans="5:5" x14ac:dyDescent="0.3">
      <c r="E846" t="s">
        <v>1037</v>
      </c>
    </row>
    <row r="847" spans="5:5" x14ac:dyDescent="0.3">
      <c r="E847" t="s">
        <v>1038</v>
      </c>
    </row>
    <row r="848" spans="5:5" x14ac:dyDescent="0.3">
      <c r="E848" t="s">
        <v>1039</v>
      </c>
    </row>
    <row r="849" spans="5:5" x14ac:dyDescent="0.3">
      <c r="E849" t="s">
        <v>1040</v>
      </c>
    </row>
    <row r="850" spans="5:5" x14ac:dyDescent="0.3">
      <c r="E850" t="s">
        <v>1041</v>
      </c>
    </row>
    <row r="851" spans="5:5" x14ac:dyDescent="0.3">
      <c r="E851" t="s">
        <v>1042</v>
      </c>
    </row>
    <row r="852" spans="5:5" x14ac:dyDescent="0.3">
      <c r="E852" t="s">
        <v>1043</v>
      </c>
    </row>
    <row r="853" spans="5:5" x14ac:dyDescent="0.3">
      <c r="E853" t="s">
        <v>1044</v>
      </c>
    </row>
    <row r="854" spans="5:5" x14ac:dyDescent="0.3">
      <c r="E854" t="s">
        <v>1045</v>
      </c>
    </row>
    <row r="855" spans="5:5" x14ac:dyDescent="0.3">
      <c r="E855" t="s">
        <v>1046</v>
      </c>
    </row>
    <row r="856" spans="5:5" x14ac:dyDescent="0.3">
      <c r="E856" t="s">
        <v>1047</v>
      </c>
    </row>
    <row r="857" spans="5:5" x14ac:dyDescent="0.3">
      <c r="E857" t="s">
        <v>1048</v>
      </c>
    </row>
    <row r="858" spans="5:5" x14ac:dyDescent="0.3">
      <c r="E858" t="s">
        <v>1049</v>
      </c>
    </row>
    <row r="859" spans="5:5" x14ac:dyDescent="0.3">
      <c r="E859" t="s">
        <v>1050</v>
      </c>
    </row>
    <row r="860" spans="5:5" x14ac:dyDescent="0.3">
      <c r="E860" t="s">
        <v>1051</v>
      </c>
    </row>
    <row r="861" spans="5:5" x14ac:dyDescent="0.3">
      <c r="E861" t="s">
        <v>1052</v>
      </c>
    </row>
    <row r="862" spans="5:5" x14ac:dyDescent="0.3">
      <c r="E862" t="s">
        <v>1053</v>
      </c>
    </row>
    <row r="863" spans="5:5" x14ac:dyDescent="0.3">
      <c r="E863" t="s">
        <v>1054</v>
      </c>
    </row>
    <row r="864" spans="5:5" x14ac:dyDescent="0.3">
      <c r="E864" t="s">
        <v>1055</v>
      </c>
    </row>
    <row r="865" spans="5:5" x14ac:dyDescent="0.3">
      <c r="E865" t="s">
        <v>1056</v>
      </c>
    </row>
    <row r="866" spans="5:5" x14ac:dyDescent="0.3">
      <c r="E866" t="s">
        <v>1057</v>
      </c>
    </row>
    <row r="867" spans="5:5" x14ac:dyDescent="0.3">
      <c r="E867" t="s">
        <v>1058</v>
      </c>
    </row>
    <row r="868" spans="5:5" x14ac:dyDescent="0.3">
      <c r="E868" t="s">
        <v>1059</v>
      </c>
    </row>
    <row r="869" spans="5:5" x14ac:dyDescent="0.3">
      <c r="E869" t="s">
        <v>1060</v>
      </c>
    </row>
    <row r="870" spans="5:5" x14ac:dyDescent="0.3">
      <c r="E870" t="s">
        <v>1061</v>
      </c>
    </row>
    <row r="871" spans="5:5" x14ac:dyDescent="0.3">
      <c r="E871" t="s">
        <v>1062</v>
      </c>
    </row>
    <row r="872" spans="5:5" x14ac:dyDescent="0.3">
      <c r="E872" t="s">
        <v>1063</v>
      </c>
    </row>
    <row r="873" spans="5:5" x14ac:dyDescent="0.3">
      <c r="E873" t="s">
        <v>1064</v>
      </c>
    </row>
    <row r="874" spans="5:5" x14ac:dyDescent="0.3">
      <c r="E874" t="s">
        <v>1065</v>
      </c>
    </row>
    <row r="875" spans="5:5" x14ac:dyDescent="0.3">
      <c r="E875" t="s">
        <v>1066</v>
      </c>
    </row>
    <row r="876" spans="5:5" x14ac:dyDescent="0.3">
      <c r="E876" t="s">
        <v>1067</v>
      </c>
    </row>
    <row r="877" spans="5:5" x14ac:dyDescent="0.3">
      <c r="E877" t="s">
        <v>1068</v>
      </c>
    </row>
    <row r="878" spans="5:5" x14ac:dyDescent="0.3">
      <c r="E878" t="s">
        <v>1069</v>
      </c>
    </row>
    <row r="879" spans="5:5" x14ac:dyDescent="0.3">
      <c r="E879" t="s">
        <v>1070</v>
      </c>
    </row>
    <row r="880" spans="5:5" x14ac:dyDescent="0.3">
      <c r="E880" t="s">
        <v>1071</v>
      </c>
    </row>
    <row r="881" spans="5:5" x14ac:dyDescent="0.3">
      <c r="E881" t="s">
        <v>1072</v>
      </c>
    </row>
    <row r="882" spans="5:5" x14ac:dyDescent="0.3">
      <c r="E882" t="s">
        <v>1073</v>
      </c>
    </row>
    <row r="883" spans="5:5" x14ac:dyDescent="0.3">
      <c r="E883" t="s">
        <v>1074</v>
      </c>
    </row>
    <row r="884" spans="5:5" x14ac:dyDescent="0.3">
      <c r="E884" t="s">
        <v>1075</v>
      </c>
    </row>
    <row r="885" spans="5:5" x14ac:dyDescent="0.3">
      <c r="E885" t="s">
        <v>1076</v>
      </c>
    </row>
    <row r="886" spans="5:5" x14ac:dyDescent="0.3">
      <c r="E886" t="s">
        <v>1077</v>
      </c>
    </row>
    <row r="887" spans="5:5" x14ac:dyDescent="0.3">
      <c r="E887" t="s">
        <v>1078</v>
      </c>
    </row>
    <row r="888" spans="5:5" x14ac:dyDescent="0.3">
      <c r="E888" t="s">
        <v>1079</v>
      </c>
    </row>
    <row r="889" spans="5:5" x14ac:dyDescent="0.3">
      <c r="E889" t="s">
        <v>1080</v>
      </c>
    </row>
    <row r="890" spans="5:5" x14ac:dyDescent="0.3">
      <c r="E890" t="s">
        <v>1081</v>
      </c>
    </row>
    <row r="891" spans="5:5" x14ac:dyDescent="0.3">
      <c r="E891" t="s">
        <v>1082</v>
      </c>
    </row>
    <row r="892" spans="5:5" x14ac:dyDescent="0.3">
      <c r="E892" t="s">
        <v>1083</v>
      </c>
    </row>
    <row r="893" spans="5:5" x14ac:dyDescent="0.3">
      <c r="E893" t="s">
        <v>1084</v>
      </c>
    </row>
    <row r="894" spans="5:5" x14ac:dyDescent="0.3">
      <c r="E894" t="s">
        <v>1085</v>
      </c>
    </row>
    <row r="895" spans="5:5" x14ac:dyDescent="0.3">
      <c r="E895" t="s">
        <v>1086</v>
      </c>
    </row>
    <row r="896" spans="5:5" x14ac:dyDescent="0.3">
      <c r="E896" t="s">
        <v>1087</v>
      </c>
    </row>
    <row r="897" spans="5:5" x14ac:dyDescent="0.3">
      <c r="E897" t="s">
        <v>1088</v>
      </c>
    </row>
    <row r="898" spans="5:5" x14ac:dyDescent="0.3">
      <c r="E898" t="s">
        <v>1089</v>
      </c>
    </row>
    <row r="899" spans="5:5" x14ac:dyDescent="0.3">
      <c r="E899" t="s">
        <v>1090</v>
      </c>
    </row>
    <row r="900" spans="5:5" x14ac:dyDescent="0.3">
      <c r="E900" t="s">
        <v>1091</v>
      </c>
    </row>
    <row r="901" spans="5:5" x14ac:dyDescent="0.3">
      <c r="E901" t="s">
        <v>1092</v>
      </c>
    </row>
    <row r="902" spans="5:5" x14ac:dyDescent="0.3">
      <c r="E902" t="s">
        <v>1093</v>
      </c>
    </row>
    <row r="903" spans="5:5" x14ac:dyDescent="0.3">
      <c r="E903" t="s">
        <v>1094</v>
      </c>
    </row>
    <row r="904" spans="5:5" x14ac:dyDescent="0.3">
      <c r="E904" t="s">
        <v>1095</v>
      </c>
    </row>
    <row r="905" spans="5:5" x14ac:dyDescent="0.3">
      <c r="E905" t="s">
        <v>1096</v>
      </c>
    </row>
    <row r="906" spans="5:5" x14ac:dyDescent="0.3">
      <c r="E906" t="s">
        <v>1097</v>
      </c>
    </row>
    <row r="907" spans="5:5" x14ac:dyDescent="0.3">
      <c r="E907" t="s">
        <v>1098</v>
      </c>
    </row>
    <row r="908" spans="5:5" x14ac:dyDescent="0.3">
      <c r="E908" t="s">
        <v>1099</v>
      </c>
    </row>
    <row r="909" spans="5:5" x14ac:dyDescent="0.3">
      <c r="E909" t="s">
        <v>1100</v>
      </c>
    </row>
    <row r="910" spans="5:5" x14ac:dyDescent="0.3">
      <c r="E910" t="s">
        <v>1101</v>
      </c>
    </row>
    <row r="911" spans="5:5" x14ac:dyDescent="0.3">
      <c r="E911" t="s">
        <v>1102</v>
      </c>
    </row>
    <row r="912" spans="5:5" x14ac:dyDescent="0.3">
      <c r="E912" t="s">
        <v>1103</v>
      </c>
    </row>
    <row r="913" spans="5:5" x14ac:dyDescent="0.3">
      <c r="E913" t="s">
        <v>1104</v>
      </c>
    </row>
    <row r="914" spans="5:5" x14ac:dyDescent="0.3">
      <c r="E914" t="s">
        <v>1105</v>
      </c>
    </row>
    <row r="915" spans="5:5" x14ac:dyDescent="0.3">
      <c r="E915" t="s">
        <v>1106</v>
      </c>
    </row>
    <row r="916" spans="5:5" x14ac:dyDescent="0.3">
      <c r="E916" t="s">
        <v>1107</v>
      </c>
    </row>
    <row r="917" spans="5:5" x14ac:dyDescent="0.3">
      <c r="E917" t="s">
        <v>1108</v>
      </c>
    </row>
    <row r="918" spans="5:5" x14ac:dyDescent="0.3">
      <c r="E918" t="s">
        <v>1109</v>
      </c>
    </row>
    <row r="919" spans="5:5" x14ac:dyDescent="0.3">
      <c r="E919" t="s">
        <v>1110</v>
      </c>
    </row>
    <row r="920" spans="5:5" x14ac:dyDescent="0.3">
      <c r="E920" t="s">
        <v>1111</v>
      </c>
    </row>
    <row r="921" spans="5:5" x14ac:dyDescent="0.3">
      <c r="E921" t="s">
        <v>1112</v>
      </c>
    </row>
    <row r="922" spans="5:5" x14ac:dyDescent="0.3">
      <c r="E922" t="s">
        <v>1113</v>
      </c>
    </row>
    <row r="923" spans="5:5" x14ac:dyDescent="0.3">
      <c r="E923" t="s">
        <v>1114</v>
      </c>
    </row>
    <row r="924" spans="5:5" x14ac:dyDescent="0.3">
      <c r="E924" t="s">
        <v>1115</v>
      </c>
    </row>
    <row r="925" spans="5:5" x14ac:dyDescent="0.3">
      <c r="E925" t="s">
        <v>1116</v>
      </c>
    </row>
    <row r="926" spans="5:5" x14ac:dyDescent="0.3">
      <c r="E926" t="s">
        <v>1117</v>
      </c>
    </row>
    <row r="927" spans="5:5" x14ac:dyDescent="0.3">
      <c r="E927" t="s">
        <v>1118</v>
      </c>
    </row>
    <row r="928" spans="5:5" x14ac:dyDescent="0.3">
      <c r="E928" t="s">
        <v>1119</v>
      </c>
    </row>
    <row r="929" spans="5:5" x14ac:dyDescent="0.3">
      <c r="E929" t="s">
        <v>1120</v>
      </c>
    </row>
    <row r="930" spans="5:5" x14ac:dyDescent="0.3">
      <c r="E930" t="s">
        <v>1121</v>
      </c>
    </row>
    <row r="931" spans="5:5" x14ac:dyDescent="0.3">
      <c r="E931" t="s">
        <v>1122</v>
      </c>
    </row>
    <row r="932" spans="5:5" x14ac:dyDescent="0.3">
      <c r="E932" t="s">
        <v>1123</v>
      </c>
    </row>
    <row r="933" spans="5:5" x14ac:dyDescent="0.3">
      <c r="E933" t="s">
        <v>1124</v>
      </c>
    </row>
    <row r="934" spans="5:5" x14ac:dyDescent="0.3">
      <c r="E934" t="s">
        <v>1125</v>
      </c>
    </row>
    <row r="935" spans="5:5" x14ac:dyDescent="0.3">
      <c r="E935" t="s">
        <v>1126</v>
      </c>
    </row>
    <row r="936" spans="5:5" x14ac:dyDescent="0.3">
      <c r="E936" t="s">
        <v>1127</v>
      </c>
    </row>
    <row r="937" spans="5:5" x14ac:dyDescent="0.3">
      <c r="E937" t="s">
        <v>1128</v>
      </c>
    </row>
    <row r="938" spans="5:5" x14ac:dyDescent="0.3">
      <c r="E938" t="s">
        <v>1129</v>
      </c>
    </row>
    <row r="939" spans="5:5" x14ac:dyDescent="0.3">
      <c r="E939" t="s">
        <v>1130</v>
      </c>
    </row>
    <row r="940" spans="5:5" x14ac:dyDescent="0.3">
      <c r="E940" t="s">
        <v>1131</v>
      </c>
    </row>
    <row r="941" spans="5:5" x14ac:dyDescent="0.3">
      <c r="E941" t="s">
        <v>1132</v>
      </c>
    </row>
    <row r="942" spans="5:5" x14ac:dyDescent="0.3">
      <c r="E942" t="s">
        <v>1133</v>
      </c>
    </row>
    <row r="943" spans="5:5" x14ac:dyDescent="0.3">
      <c r="E943" t="s">
        <v>1134</v>
      </c>
    </row>
    <row r="944" spans="5:5" x14ac:dyDescent="0.3">
      <c r="E944" t="s">
        <v>1135</v>
      </c>
    </row>
    <row r="945" spans="5:5" x14ac:dyDescent="0.3">
      <c r="E945" t="s">
        <v>1136</v>
      </c>
    </row>
    <row r="946" spans="5:5" x14ac:dyDescent="0.3">
      <c r="E946" t="s">
        <v>1137</v>
      </c>
    </row>
    <row r="947" spans="5:5" x14ac:dyDescent="0.3">
      <c r="E947" t="s">
        <v>1138</v>
      </c>
    </row>
    <row r="948" spans="5:5" x14ac:dyDescent="0.3">
      <c r="E948" t="s">
        <v>1139</v>
      </c>
    </row>
    <row r="949" spans="5:5" x14ac:dyDescent="0.3">
      <c r="E949" t="s">
        <v>1140</v>
      </c>
    </row>
    <row r="950" spans="5:5" x14ac:dyDescent="0.3">
      <c r="E950" t="s">
        <v>1141</v>
      </c>
    </row>
    <row r="951" spans="5:5" x14ac:dyDescent="0.3">
      <c r="E951" t="s">
        <v>1142</v>
      </c>
    </row>
    <row r="952" spans="5:5" x14ac:dyDescent="0.3">
      <c r="E952" t="s">
        <v>1143</v>
      </c>
    </row>
    <row r="953" spans="5:5" x14ac:dyDescent="0.3">
      <c r="E953" t="s">
        <v>1144</v>
      </c>
    </row>
    <row r="954" spans="5:5" x14ac:dyDescent="0.3">
      <c r="E954" t="s">
        <v>1145</v>
      </c>
    </row>
    <row r="955" spans="5:5" x14ac:dyDescent="0.3">
      <c r="E955" t="s">
        <v>1146</v>
      </c>
    </row>
    <row r="956" spans="5:5" x14ac:dyDescent="0.3">
      <c r="E956" t="s">
        <v>1147</v>
      </c>
    </row>
    <row r="957" spans="5:5" x14ac:dyDescent="0.3">
      <c r="E957" t="s">
        <v>1148</v>
      </c>
    </row>
    <row r="958" spans="5:5" x14ac:dyDescent="0.3">
      <c r="E958" t="s">
        <v>1149</v>
      </c>
    </row>
    <row r="959" spans="5:5" x14ac:dyDescent="0.3">
      <c r="E959" t="s">
        <v>1150</v>
      </c>
    </row>
    <row r="960" spans="5:5" x14ac:dyDescent="0.3">
      <c r="E960" t="s">
        <v>1151</v>
      </c>
    </row>
    <row r="961" spans="5:5" x14ac:dyDescent="0.3">
      <c r="E961" t="s">
        <v>1152</v>
      </c>
    </row>
    <row r="962" spans="5:5" x14ac:dyDescent="0.3">
      <c r="E962" t="s">
        <v>1153</v>
      </c>
    </row>
    <row r="963" spans="5:5" x14ac:dyDescent="0.3">
      <c r="E963" t="s">
        <v>1154</v>
      </c>
    </row>
    <row r="964" spans="5:5" x14ac:dyDescent="0.3">
      <c r="E964" t="s">
        <v>1155</v>
      </c>
    </row>
    <row r="965" spans="5:5" x14ac:dyDescent="0.3">
      <c r="E965" t="s">
        <v>1156</v>
      </c>
    </row>
    <row r="966" spans="5:5" x14ac:dyDescent="0.3">
      <c r="E966" t="s">
        <v>1157</v>
      </c>
    </row>
    <row r="967" spans="5:5" x14ac:dyDescent="0.3">
      <c r="E967" t="s">
        <v>1158</v>
      </c>
    </row>
    <row r="968" spans="5:5" x14ac:dyDescent="0.3">
      <c r="E968" t="s">
        <v>1159</v>
      </c>
    </row>
    <row r="969" spans="5:5" x14ac:dyDescent="0.3">
      <c r="E969" t="s">
        <v>1160</v>
      </c>
    </row>
    <row r="970" spans="5:5" x14ac:dyDescent="0.3">
      <c r="E970" t="s">
        <v>1161</v>
      </c>
    </row>
    <row r="971" spans="5:5" x14ac:dyDescent="0.3">
      <c r="E971" t="s">
        <v>1162</v>
      </c>
    </row>
    <row r="972" spans="5:5" x14ac:dyDescent="0.3">
      <c r="E972" t="s">
        <v>1163</v>
      </c>
    </row>
    <row r="973" spans="5:5" x14ac:dyDescent="0.3">
      <c r="E973" t="s">
        <v>1164</v>
      </c>
    </row>
    <row r="974" spans="5:5" x14ac:dyDescent="0.3">
      <c r="E974" t="s">
        <v>1165</v>
      </c>
    </row>
    <row r="975" spans="5:5" x14ac:dyDescent="0.3">
      <c r="E975" t="s">
        <v>1166</v>
      </c>
    </row>
    <row r="976" spans="5:5" x14ac:dyDescent="0.3">
      <c r="E976" t="s">
        <v>1167</v>
      </c>
    </row>
    <row r="977" spans="5:5" x14ac:dyDescent="0.3">
      <c r="E977" t="s">
        <v>1168</v>
      </c>
    </row>
    <row r="978" spans="5:5" x14ac:dyDescent="0.3">
      <c r="E978" t="s">
        <v>1169</v>
      </c>
    </row>
    <row r="979" spans="5:5" x14ac:dyDescent="0.3">
      <c r="E979" t="s">
        <v>1170</v>
      </c>
    </row>
    <row r="980" spans="5:5" x14ac:dyDescent="0.3">
      <c r="E980" t="s">
        <v>1171</v>
      </c>
    </row>
    <row r="981" spans="5:5" x14ac:dyDescent="0.3">
      <c r="E981" t="s">
        <v>1172</v>
      </c>
    </row>
    <row r="982" spans="5:5" x14ac:dyDescent="0.3">
      <c r="E982" t="s">
        <v>1173</v>
      </c>
    </row>
    <row r="983" spans="5:5" x14ac:dyDescent="0.3">
      <c r="E983" t="s">
        <v>1174</v>
      </c>
    </row>
    <row r="984" spans="5:5" x14ac:dyDescent="0.3">
      <c r="E984" t="s">
        <v>1175</v>
      </c>
    </row>
    <row r="985" spans="5:5" x14ac:dyDescent="0.3">
      <c r="E985" t="s">
        <v>1176</v>
      </c>
    </row>
    <row r="986" spans="5:5" x14ac:dyDescent="0.3">
      <c r="E986" t="s">
        <v>1177</v>
      </c>
    </row>
    <row r="987" spans="5:5" x14ac:dyDescent="0.3">
      <c r="E987" t="s">
        <v>1178</v>
      </c>
    </row>
    <row r="988" spans="5:5" x14ac:dyDescent="0.3">
      <c r="E988" t="s">
        <v>1179</v>
      </c>
    </row>
    <row r="989" spans="5:5" x14ac:dyDescent="0.3">
      <c r="E989" t="s">
        <v>1180</v>
      </c>
    </row>
    <row r="990" spans="5:5" x14ac:dyDescent="0.3">
      <c r="E990" t="s">
        <v>1181</v>
      </c>
    </row>
    <row r="991" spans="5:5" x14ac:dyDescent="0.3">
      <c r="E991" t="s">
        <v>1182</v>
      </c>
    </row>
    <row r="992" spans="5:5" x14ac:dyDescent="0.3">
      <c r="E992" t="s">
        <v>1183</v>
      </c>
    </row>
    <row r="993" spans="5:5" x14ac:dyDescent="0.3">
      <c r="E993" t="s">
        <v>1184</v>
      </c>
    </row>
    <row r="994" spans="5:5" x14ac:dyDescent="0.3">
      <c r="E994" t="s">
        <v>1185</v>
      </c>
    </row>
    <row r="995" spans="5:5" x14ac:dyDescent="0.3">
      <c r="E995" t="s">
        <v>1186</v>
      </c>
    </row>
    <row r="996" spans="5:5" x14ac:dyDescent="0.3">
      <c r="E996" t="s">
        <v>1187</v>
      </c>
    </row>
    <row r="997" spans="5:5" x14ac:dyDescent="0.3">
      <c r="E997" t="s">
        <v>1188</v>
      </c>
    </row>
    <row r="998" spans="5:5" x14ac:dyDescent="0.3">
      <c r="E998" t="s">
        <v>1189</v>
      </c>
    </row>
    <row r="999" spans="5:5" x14ac:dyDescent="0.3">
      <c r="E999" t="s">
        <v>1190</v>
      </c>
    </row>
    <row r="1000" spans="5:5" x14ac:dyDescent="0.3">
      <c r="E1000" t="s">
        <v>1191</v>
      </c>
    </row>
    <row r="1001" spans="5:5" x14ac:dyDescent="0.3">
      <c r="E1001" t="s">
        <v>1192</v>
      </c>
    </row>
    <row r="1002" spans="5:5" x14ac:dyDescent="0.3">
      <c r="E1002" t="s">
        <v>1193</v>
      </c>
    </row>
    <row r="1003" spans="5:5" x14ac:dyDescent="0.3">
      <c r="E1003" t="s">
        <v>1194</v>
      </c>
    </row>
    <row r="1004" spans="5:5" x14ac:dyDescent="0.3">
      <c r="E1004" t="s">
        <v>1195</v>
      </c>
    </row>
    <row r="1005" spans="5:5" x14ac:dyDescent="0.3">
      <c r="E1005" t="s">
        <v>1196</v>
      </c>
    </row>
    <row r="1006" spans="5:5" x14ac:dyDescent="0.3">
      <c r="E1006" t="s">
        <v>1197</v>
      </c>
    </row>
    <row r="1007" spans="5:5" x14ac:dyDescent="0.3">
      <c r="E1007" t="s">
        <v>1198</v>
      </c>
    </row>
    <row r="1008" spans="5:5" x14ac:dyDescent="0.3">
      <c r="E1008" t="s">
        <v>1199</v>
      </c>
    </row>
    <row r="1009" spans="5:5" x14ac:dyDescent="0.3">
      <c r="E1009" t="s">
        <v>1200</v>
      </c>
    </row>
    <row r="1010" spans="5:5" x14ac:dyDescent="0.3">
      <c r="E1010" t="s">
        <v>1201</v>
      </c>
    </row>
  </sheetData>
  <mergeCells count="1">
    <mergeCell ref="G11:N1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activeCell="E17" sqref="E17"/>
    </sheetView>
  </sheetViews>
  <sheetFormatPr baseColWidth="10" defaultColWidth="11.44140625" defaultRowHeight="14.4" x14ac:dyDescent="0.3"/>
  <cols>
    <col min="1" max="1" width="34.6640625" style="41" bestFit="1" customWidth="1"/>
    <col min="2" max="4" width="11.44140625" style="41"/>
    <col min="5" max="5" width="14.109375" style="41" customWidth="1"/>
    <col min="6" max="16384" width="11.44140625" style="41"/>
  </cols>
  <sheetData>
    <row r="1" spans="1:5" x14ac:dyDescent="0.3">
      <c r="A1" s="41" t="s">
        <v>1223</v>
      </c>
    </row>
    <row r="3" spans="1:5" ht="27.6" x14ac:dyDescent="0.3">
      <c r="A3"/>
      <c r="B3" s="234" t="s">
        <v>11</v>
      </c>
      <c r="C3" s="234"/>
      <c r="D3" s="234"/>
      <c r="E3" s="43" t="s">
        <v>12</v>
      </c>
    </row>
    <row r="4" spans="1:5" ht="55.2" x14ac:dyDescent="0.3">
      <c r="A4"/>
      <c r="B4" s="102" t="s">
        <v>45</v>
      </c>
      <c r="C4" s="102" t="s">
        <v>46</v>
      </c>
      <c r="D4" s="102" t="s">
        <v>47</v>
      </c>
      <c r="E4" s="102" t="s">
        <v>58</v>
      </c>
    </row>
    <row r="5" spans="1:5" x14ac:dyDescent="0.3">
      <c r="A5" s="20" t="s">
        <v>21</v>
      </c>
      <c r="B5" s="174">
        <f>'PAUTAS PAQUETE'!H5*30+30</f>
        <v>90</v>
      </c>
      <c r="C5" s="175">
        <f>'PAUTAS PAQUETE'!I5*30+30</f>
        <v>90</v>
      </c>
      <c r="D5" s="175">
        <f>'PAUTAS PAQUETE'!J5*30+30</f>
        <v>150</v>
      </c>
      <c r="E5" s="176">
        <f>'PAUTAS PAQUETE'!L5*30+30</f>
        <v>60</v>
      </c>
    </row>
    <row r="6" spans="1:5" x14ac:dyDescent="0.3">
      <c r="A6" s="24" t="s">
        <v>22</v>
      </c>
      <c r="B6" s="177">
        <f>'PAUTAS PAQUETE'!H6*30+60</f>
        <v>90</v>
      </c>
      <c r="C6" s="36">
        <f>'PAUTAS PAQUETE'!I6*30+60</f>
        <v>120</v>
      </c>
      <c r="D6" s="36">
        <f>'PAUTAS PAQUETE'!J6*30+60</f>
        <v>120</v>
      </c>
      <c r="E6" s="178">
        <f>'PAUTAS PAQUETE'!L6*30+60</f>
        <v>60</v>
      </c>
    </row>
    <row r="7" spans="1:5" x14ac:dyDescent="0.3">
      <c r="A7" s="24" t="s">
        <v>23</v>
      </c>
      <c r="B7" s="177">
        <f>'PAUTAS PAQUETE'!H7*30+60</f>
        <v>120</v>
      </c>
      <c r="C7" s="36">
        <f>'PAUTAS PAQUETE'!I7*30+60</f>
        <v>120</v>
      </c>
      <c r="D7" s="36">
        <f>'PAUTAS PAQUETE'!J7*30+60</f>
        <v>180</v>
      </c>
      <c r="E7" s="178">
        <f>'PAUTAS PAQUETE'!L7*30+60</f>
        <v>90</v>
      </c>
    </row>
    <row r="8" spans="1:5" x14ac:dyDescent="0.3">
      <c r="A8" s="24" t="s">
        <v>24</v>
      </c>
      <c r="B8" s="177">
        <f>'PAUTAS PAQUETE'!H8*30+60</f>
        <v>120</v>
      </c>
      <c r="C8" s="36">
        <f>'PAUTAS PAQUETE'!I8*30+60</f>
        <v>120</v>
      </c>
      <c r="D8" s="36">
        <f>'PAUTAS PAQUETE'!J8*30+60</f>
        <v>150</v>
      </c>
      <c r="E8" s="178">
        <f>'PAUTAS PAQUETE'!L8*30+60</f>
        <v>60</v>
      </c>
    </row>
    <row r="9" spans="1:5" x14ac:dyDescent="0.3">
      <c r="A9" s="24" t="s">
        <v>25</v>
      </c>
      <c r="B9" s="177">
        <f>'PAUTAS PAQUETE'!H9*30+60</f>
        <v>120</v>
      </c>
      <c r="C9" s="36">
        <f>'PAUTAS PAQUETE'!I9*30+60</f>
        <v>120</v>
      </c>
      <c r="D9" s="36">
        <f>'PAUTAS PAQUETE'!J9*30+60</f>
        <v>180</v>
      </c>
      <c r="E9" s="178">
        <f>'PAUTAS PAQUETE'!L9*30+60</f>
        <v>90</v>
      </c>
    </row>
    <row r="10" spans="1:5" x14ac:dyDescent="0.3">
      <c r="A10" s="24" t="s">
        <v>26</v>
      </c>
      <c r="B10" s="177">
        <f>'PAUTAS PAQUETE'!H10*30+60</f>
        <v>120</v>
      </c>
      <c r="C10" s="36">
        <f>'PAUTAS PAQUETE'!I10*30+60</f>
        <v>150</v>
      </c>
      <c r="D10" s="36">
        <f>'PAUTAS PAQUETE'!J10*30+60</f>
        <v>180</v>
      </c>
      <c r="E10" s="178">
        <f>'PAUTAS PAQUETE'!L10*30+60</f>
        <v>60</v>
      </c>
    </row>
    <row r="11" spans="1:5" x14ac:dyDescent="0.3">
      <c r="A11" s="24" t="s">
        <v>27</v>
      </c>
      <c r="B11" s="177">
        <f>'PAUTAS PAQUETE'!H11*30+60</f>
        <v>120</v>
      </c>
      <c r="C11" s="36">
        <f>'PAUTAS PAQUETE'!I11*30+60</f>
        <v>120</v>
      </c>
      <c r="D11" s="36">
        <f>'PAUTAS PAQUETE'!J11*30+60</f>
        <v>180</v>
      </c>
      <c r="E11" s="178">
        <f>'PAUTAS PAQUETE'!L11*30+60</f>
        <v>90</v>
      </c>
    </row>
    <row r="12" spans="1:5" x14ac:dyDescent="0.3">
      <c r="A12" s="24" t="s">
        <v>28</v>
      </c>
      <c r="B12" s="177">
        <f>'PAUTAS PAQUETE'!H12*30+60</f>
        <v>90</v>
      </c>
      <c r="C12" s="36">
        <f>'PAUTAS PAQUETE'!I12*30+60</f>
        <v>90</v>
      </c>
      <c r="D12" s="36">
        <f>'PAUTAS PAQUETE'!J12*30+60</f>
        <v>120</v>
      </c>
      <c r="E12" s="178">
        <f>'PAUTAS PAQUETE'!L12*30+60</f>
        <v>90</v>
      </c>
    </row>
    <row r="13" spans="1:5" x14ac:dyDescent="0.3">
      <c r="A13" s="29" t="s">
        <v>29</v>
      </c>
      <c r="B13" s="179">
        <f>'PAUTAS PAQUETE'!H13*30+30</f>
        <v>60</v>
      </c>
      <c r="C13" s="180">
        <f>'PAUTAS PAQUETE'!I13*30+30</f>
        <v>90</v>
      </c>
      <c r="D13" s="180">
        <f>'PAUTAS PAQUETE'!J13*30+30</f>
        <v>150</v>
      </c>
      <c r="E13" s="181">
        <f>'PAUTAS PAQUETE'!L13*30+30</f>
        <v>60</v>
      </c>
    </row>
  </sheetData>
  <mergeCells count="1">
    <mergeCell ref="B3:D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B1:Y36"/>
  <sheetViews>
    <sheetView showGridLines="0" zoomScale="80" zoomScaleNormal="80" workbookViewId="0">
      <pane xSplit="4" ySplit="4" topLeftCell="E5" activePane="bottomRight" state="frozen"/>
      <selection pane="topRight" activeCell="F1" sqref="F1"/>
      <selection pane="bottomLeft" activeCell="A4" sqref="A4"/>
      <selection pane="bottomRight" activeCell="Y5" sqref="Y5"/>
    </sheetView>
  </sheetViews>
  <sheetFormatPr baseColWidth="10" defaultRowHeight="14.4" x14ac:dyDescent="0.3"/>
  <cols>
    <col min="1" max="1" width="3.33203125" customWidth="1"/>
    <col min="2" max="2" width="36.88671875" customWidth="1"/>
    <col min="3" max="3" width="8.109375" customWidth="1"/>
    <col min="4" max="5" width="14" customWidth="1"/>
    <col min="6" max="6" width="14.33203125" customWidth="1"/>
    <col min="7" max="7" width="19.44140625" customWidth="1"/>
    <col min="8" max="8" width="15.6640625" customWidth="1"/>
    <col min="9" max="9" width="17.88671875" customWidth="1"/>
    <col min="10" max="10" width="17.109375" customWidth="1"/>
    <col min="11" max="11" width="3.6640625" customWidth="1"/>
    <col min="12" max="12" width="17.6640625" style="5" customWidth="1"/>
    <col min="20" max="21" width="13" bestFit="1" customWidth="1"/>
    <col min="25" max="25" width="15.44140625" customWidth="1"/>
  </cols>
  <sheetData>
    <row r="1" spans="2:25" ht="18" x14ac:dyDescent="0.35">
      <c r="B1" s="32" t="s">
        <v>10</v>
      </c>
      <c r="L1"/>
    </row>
    <row r="3" spans="2:25" ht="28.5" customHeight="1" x14ac:dyDescent="0.3">
      <c r="B3" s="244" t="s">
        <v>6</v>
      </c>
      <c r="C3" s="244" t="s">
        <v>0</v>
      </c>
      <c r="D3" s="244" t="s">
        <v>7</v>
      </c>
      <c r="E3" s="16" t="s">
        <v>32</v>
      </c>
      <c r="F3" s="16" t="s">
        <v>33</v>
      </c>
      <c r="G3" s="244" t="s">
        <v>1</v>
      </c>
      <c r="H3" s="234" t="s">
        <v>11</v>
      </c>
      <c r="I3" s="234"/>
      <c r="J3" s="234"/>
      <c r="L3" s="43" t="s">
        <v>12</v>
      </c>
      <c r="V3" s="234" t="s">
        <v>11</v>
      </c>
      <c r="W3" s="234"/>
      <c r="X3" s="234"/>
      <c r="Y3" s="43" t="s">
        <v>12</v>
      </c>
    </row>
    <row r="4" spans="2:25" ht="55.2" x14ac:dyDescent="0.3">
      <c r="B4" s="244"/>
      <c r="C4" s="244"/>
      <c r="D4" s="244"/>
      <c r="E4" s="17" t="s">
        <v>13</v>
      </c>
      <c r="F4" s="17" t="s">
        <v>13</v>
      </c>
      <c r="G4" s="244"/>
      <c r="H4" s="102" t="s">
        <v>45</v>
      </c>
      <c r="I4" s="102" t="s">
        <v>46</v>
      </c>
      <c r="J4" s="102" t="s">
        <v>47</v>
      </c>
      <c r="L4" s="102" t="s">
        <v>58</v>
      </c>
      <c r="V4" s="102" t="s">
        <v>45</v>
      </c>
      <c r="W4" s="102" t="s">
        <v>46</v>
      </c>
      <c r="X4" s="102" t="s">
        <v>47</v>
      </c>
      <c r="Y4" s="102" t="s">
        <v>58</v>
      </c>
    </row>
    <row r="5" spans="2:25" x14ac:dyDescent="0.3">
      <c r="B5" s="20" t="s">
        <v>21</v>
      </c>
      <c r="C5" s="20" t="s">
        <v>2</v>
      </c>
      <c r="D5" s="20" t="s">
        <v>9</v>
      </c>
      <c r="E5" s="21">
        <f>434.519523274*1000</f>
        <v>434519.52327399998</v>
      </c>
      <c r="F5" s="22">
        <v>14.900934077</v>
      </c>
      <c r="G5" s="37">
        <v>18000000</v>
      </c>
      <c r="H5" s="44">
        <v>2</v>
      </c>
      <c r="I5" s="19">
        <v>2</v>
      </c>
      <c r="J5" s="19">
        <v>4</v>
      </c>
      <c r="K5" s="36"/>
      <c r="L5" s="19">
        <v>1</v>
      </c>
      <c r="M5" s="8"/>
      <c r="R5" s="12"/>
      <c r="S5" s="8"/>
      <c r="T5" s="11"/>
      <c r="U5" s="20" t="s">
        <v>21</v>
      </c>
      <c r="V5">
        <f>+H5*30+30</f>
        <v>90</v>
      </c>
      <c r="W5">
        <f>+I5*30+30</f>
        <v>90</v>
      </c>
      <c r="X5">
        <f>+J5*30+30</f>
        <v>150</v>
      </c>
      <c r="Y5">
        <f t="shared" ref="Y5" si="0">+L5*30+30</f>
        <v>60</v>
      </c>
    </row>
    <row r="6" spans="2:25" x14ac:dyDescent="0.3">
      <c r="B6" s="24" t="s">
        <v>22</v>
      </c>
      <c r="C6" s="24" t="s">
        <v>2</v>
      </c>
      <c r="D6" s="24" t="s">
        <v>14</v>
      </c>
      <c r="E6" s="25">
        <v>236739.8090535714</v>
      </c>
      <c r="F6" s="26">
        <v>8.1184943345714284</v>
      </c>
      <c r="G6" s="38">
        <v>3200000</v>
      </c>
      <c r="H6" s="45">
        <v>1</v>
      </c>
      <c r="I6" s="23">
        <v>2</v>
      </c>
      <c r="J6" s="23">
        <v>2</v>
      </c>
      <c r="K6" s="36"/>
      <c r="L6" s="23"/>
      <c r="M6" s="8"/>
      <c r="R6" s="12"/>
      <c r="S6" s="8"/>
      <c r="T6" s="11"/>
      <c r="U6" s="24" t="s">
        <v>22</v>
      </c>
      <c r="V6">
        <f>+H6*30+60</f>
        <v>90</v>
      </c>
      <c r="W6">
        <f>+I6*30+60</f>
        <v>120</v>
      </c>
      <c r="X6">
        <f>+J6*30+60</f>
        <v>120</v>
      </c>
      <c r="Y6">
        <f t="shared" ref="Y6:Y11" si="1">+L6*30+60</f>
        <v>60</v>
      </c>
    </row>
    <row r="7" spans="2:25" x14ac:dyDescent="0.3">
      <c r="B7" s="24" t="s">
        <v>23</v>
      </c>
      <c r="C7" s="24" t="s">
        <v>2</v>
      </c>
      <c r="D7" s="24" t="s">
        <v>15</v>
      </c>
      <c r="E7" s="25">
        <v>102340.28128549999</v>
      </c>
      <c r="F7" s="26">
        <v>3.5095443213750004</v>
      </c>
      <c r="G7" s="38">
        <v>1200000</v>
      </c>
      <c r="H7" s="45">
        <v>2</v>
      </c>
      <c r="I7" s="23">
        <v>2</v>
      </c>
      <c r="J7" s="23">
        <v>4</v>
      </c>
      <c r="K7" s="36"/>
      <c r="L7" s="23">
        <v>1</v>
      </c>
      <c r="M7" s="8"/>
      <c r="R7" s="12"/>
      <c r="S7" s="8"/>
      <c r="T7" s="11"/>
      <c r="U7" s="24" t="s">
        <v>23</v>
      </c>
      <c r="V7">
        <f t="shared" ref="V7:X11" si="2">+H7*30+60</f>
        <v>120</v>
      </c>
      <c r="W7">
        <f t="shared" si="2"/>
        <v>120</v>
      </c>
      <c r="X7">
        <f t="shared" si="2"/>
        <v>180</v>
      </c>
      <c r="Y7">
        <f t="shared" si="1"/>
        <v>90</v>
      </c>
    </row>
    <row r="8" spans="2:25" x14ac:dyDescent="0.3">
      <c r="B8" s="24" t="s">
        <v>24</v>
      </c>
      <c r="C8" s="24" t="s">
        <v>3</v>
      </c>
      <c r="D8" s="24" t="s">
        <v>16</v>
      </c>
      <c r="E8" s="25">
        <v>207103.68877649997</v>
      </c>
      <c r="F8" s="26">
        <v>7.1021841069999994</v>
      </c>
      <c r="G8" s="38">
        <v>2400000</v>
      </c>
      <c r="H8" s="45">
        <v>2</v>
      </c>
      <c r="I8" s="23">
        <v>2</v>
      </c>
      <c r="J8" s="23">
        <v>3</v>
      </c>
      <c r="K8" s="36"/>
      <c r="L8" s="23"/>
      <c r="M8" s="8"/>
      <c r="R8" s="12"/>
      <c r="S8" s="8"/>
      <c r="T8" s="11"/>
      <c r="U8" s="24" t="s">
        <v>24</v>
      </c>
      <c r="V8">
        <f t="shared" si="2"/>
        <v>120</v>
      </c>
      <c r="W8">
        <f t="shared" si="2"/>
        <v>120</v>
      </c>
      <c r="X8">
        <f t="shared" si="2"/>
        <v>150</v>
      </c>
      <c r="Y8">
        <f t="shared" si="1"/>
        <v>60</v>
      </c>
    </row>
    <row r="9" spans="2:25" x14ac:dyDescent="0.3">
      <c r="B9" s="24" t="s">
        <v>25</v>
      </c>
      <c r="C9" s="24" t="s">
        <v>3</v>
      </c>
      <c r="D9" s="24" t="s">
        <v>17</v>
      </c>
      <c r="E9" s="25">
        <v>267945.49606376927</v>
      </c>
      <c r="F9" s="26">
        <v>9.1886255382307702</v>
      </c>
      <c r="G9" s="38">
        <v>3400000</v>
      </c>
      <c r="H9" s="45">
        <v>2</v>
      </c>
      <c r="I9" s="23">
        <v>2</v>
      </c>
      <c r="J9" s="23">
        <v>4</v>
      </c>
      <c r="K9" s="36"/>
      <c r="L9" s="23">
        <v>1</v>
      </c>
      <c r="M9" s="8"/>
      <c r="R9" s="12"/>
      <c r="S9" s="8"/>
      <c r="T9" s="11"/>
      <c r="U9" s="24" t="s">
        <v>25</v>
      </c>
      <c r="V9">
        <f t="shared" si="2"/>
        <v>120</v>
      </c>
      <c r="W9">
        <f t="shared" si="2"/>
        <v>120</v>
      </c>
      <c r="X9">
        <f t="shared" si="2"/>
        <v>180</v>
      </c>
      <c r="Y9">
        <f t="shared" si="1"/>
        <v>90</v>
      </c>
    </row>
    <row r="10" spans="2:25" x14ac:dyDescent="0.3">
      <c r="B10" s="24" t="s">
        <v>26</v>
      </c>
      <c r="C10" s="24" t="s">
        <v>3</v>
      </c>
      <c r="D10" s="24" t="s">
        <v>18</v>
      </c>
      <c r="E10" s="25">
        <v>269034.61709650001</v>
      </c>
      <c r="F10" s="26">
        <v>9.2259746464999992</v>
      </c>
      <c r="G10" s="38">
        <v>3600000</v>
      </c>
      <c r="H10" s="45">
        <v>2</v>
      </c>
      <c r="I10" s="23">
        <v>3</v>
      </c>
      <c r="J10" s="23">
        <v>4</v>
      </c>
      <c r="K10" s="36"/>
      <c r="L10" s="23"/>
      <c r="M10" s="8"/>
      <c r="R10" s="12"/>
      <c r="S10" s="143"/>
      <c r="T10" s="11"/>
      <c r="U10" s="24" t="s">
        <v>26</v>
      </c>
      <c r="V10">
        <f t="shared" si="2"/>
        <v>120</v>
      </c>
      <c r="W10">
        <f t="shared" si="2"/>
        <v>150</v>
      </c>
      <c r="X10">
        <f t="shared" si="2"/>
        <v>180</v>
      </c>
      <c r="Y10">
        <f t="shared" si="1"/>
        <v>60</v>
      </c>
    </row>
    <row r="11" spans="2:25" x14ac:dyDescent="0.3">
      <c r="B11" s="24" t="s">
        <v>27</v>
      </c>
      <c r="C11" s="24" t="s">
        <v>3</v>
      </c>
      <c r="D11" s="24" t="s">
        <v>19</v>
      </c>
      <c r="E11" s="25">
        <v>247647.94682449999</v>
      </c>
      <c r="F11" s="26">
        <v>8.4925639064999991</v>
      </c>
      <c r="G11" s="38">
        <v>3700000</v>
      </c>
      <c r="H11" s="45">
        <v>2</v>
      </c>
      <c r="I11" s="23">
        <v>2</v>
      </c>
      <c r="J11" s="23">
        <v>4</v>
      </c>
      <c r="K11" s="36"/>
      <c r="L11" s="23">
        <v>1</v>
      </c>
      <c r="M11" s="8"/>
      <c r="R11" s="12"/>
      <c r="S11" s="8"/>
      <c r="T11" s="11"/>
      <c r="U11" s="24" t="s">
        <v>27</v>
      </c>
      <c r="V11">
        <f t="shared" si="2"/>
        <v>120</v>
      </c>
      <c r="W11">
        <f t="shared" si="2"/>
        <v>120</v>
      </c>
      <c r="X11">
        <f t="shared" si="2"/>
        <v>180</v>
      </c>
      <c r="Y11">
        <f t="shared" si="1"/>
        <v>90</v>
      </c>
    </row>
    <row r="12" spans="2:25" x14ac:dyDescent="0.3">
      <c r="B12" s="24" t="s">
        <v>28</v>
      </c>
      <c r="C12" s="24" t="s">
        <v>3</v>
      </c>
      <c r="D12" s="24" t="s">
        <v>4</v>
      </c>
      <c r="E12" s="25">
        <v>397600.607991</v>
      </c>
      <c r="F12" s="26">
        <v>13.634874085000002</v>
      </c>
      <c r="G12" s="38">
        <v>13000000</v>
      </c>
      <c r="H12" s="45">
        <v>1</v>
      </c>
      <c r="I12" s="23">
        <v>1</v>
      </c>
      <c r="J12" s="23">
        <v>2</v>
      </c>
      <c r="K12" s="36"/>
      <c r="L12" s="23">
        <v>1</v>
      </c>
      <c r="M12" s="8"/>
      <c r="R12" s="12"/>
      <c r="S12" s="143"/>
      <c r="T12" s="11"/>
      <c r="U12" s="24" t="s">
        <v>28</v>
      </c>
      <c r="V12">
        <f t="shared" ref="V12:X13" si="3">+H12*30+30</f>
        <v>60</v>
      </c>
      <c r="W12">
        <f t="shared" si="3"/>
        <v>60</v>
      </c>
      <c r="X12">
        <f t="shared" si="3"/>
        <v>90</v>
      </c>
      <c r="Y12">
        <f t="shared" ref="Y12:Y13" si="4">+L12*30+30</f>
        <v>60</v>
      </c>
    </row>
    <row r="13" spans="2:25" x14ac:dyDescent="0.3">
      <c r="B13" s="29" t="s">
        <v>29</v>
      </c>
      <c r="C13" s="29" t="s">
        <v>3</v>
      </c>
      <c r="D13" s="29" t="s">
        <v>5</v>
      </c>
      <c r="E13" s="30">
        <v>491307.19145426922</v>
      </c>
      <c r="F13" s="31">
        <v>16.848343684730768</v>
      </c>
      <c r="G13" s="39">
        <v>20000000</v>
      </c>
      <c r="H13" s="46">
        <v>1</v>
      </c>
      <c r="I13" s="28">
        <v>2</v>
      </c>
      <c r="J13" s="28">
        <v>4</v>
      </c>
      <c r="K13" s="36"/>
      <c r="L13" s="28">
        <v>1</v>
      </c>
      <c r="M13" s="8"/>
      <c r="R13" s="12"/>
      <c r="S13" s="8"/>
      <c r="T13" s="11"/>
      <c r="U13" s="29" t="s">
        <v>29</v>
      </c>
      <c r="V13">
        <f t="shared" si="3"/>
        <v>60</v>
      </c>
      <c r="W13">
        <f t="shared" si="3"/>
        <v>90</v>
      </c>
      <c r="X13">
        <f t="shared" si="3"/>
        <v>150</v>
      </c>
      <c r="Y13">
        <f t="shared" si="4"/>
        <v>60</v>
      </c>
    </row>
    <row r="14" spans="2:25" x14ac:dyDescent="0.3">
      <c r="B14" s="1"/>
      <c r="C14" s="1"/>
      <c r="D14" s="1"/>
      <c r="E14" s="2"/>
      <c r="F14" s="2"/>
      <c r="G14" s="35" t="s">
        <v>8</v>
      </c>
      <c r="H14" s="40">
        <f>SUM(H5:H13)</f>
        <v>15</v>
      </c>
      <c r="I14" s="40">
        <f>SUM(I5:I13)</f>
        <v>18</v>
      </c>
      <c r="J14" s="40">
        <f>SUM(J5:J13)</f>
        <v>31</v>
      </c>
      <c r="K14" s="33"/>
      <c r="L14" s="40">
        <f>SUM(L5:L13)</f>
        <v>6</v>
      </c>
      <c r="R14" s="142"/>
      <c r="S14" s="8"/>
      <c r="T14" s="11"/>
      <c r="U14" s="136"/>
    </row>
    <row r="15" spans="2:25" x14ac:dyDescent="0.3">
      <c r="B15" s="1"/>
      <c r="C15" s="1"/>
      <c r="D15" s="1"/>
      <c r="E15" s="1"/>
      <c r="F15" s="1"/>
      <c r="G15" s="1"/>
      <c r="H15" s="1"/>
      <c r="I15" s="1"/>
      <c r="J15" s="1"/>
      <c r="L15" s="9"/>
    </row>
    <row r="16" spans="2:25" x14ac:dyDescent="0.3">
      <c r="B16" s="1"/>
      <c r="C16" s="1"/>
      <c r="D16" s="1"/>
      <c r="E16" s="1"/>
      <c r="F16" s="1"/>
      <c r="G16" s="35" t="s">
        <v>35</v>
      </c>
      <c r="H16" s="15">
        <f>SUMPRODUCT($E$5:$E$13,H5:H13)</f>
        <v>4182830.715140379</v>
      </c>
      <c r="I16" s="15">
        <f>SUMPRODUCT($E$5:$E$13,I5:I13)</f>
        <v>5179912.3327447195</v>
      </c>
      <c r="J16" s="15">
        <f>SUMPRODUCT($E$5:$E$13,J5:J13)</f>
        <v>9141172.1244127974</v>
      </c>
      <c r="L16" s="15">
        <f>SUMPRODUCT($E$5:$E$13,L5:L13)</f>
        <v>1941361.0468930383</v>
      </c>
    </row>
    <row r="17" spans="2:12" x14ac:dyDescent="0.3">
      <c r="B17" s="1"/>
      <c r="C17" s="1"/>
      <c r="D17" s="1"/>
      <c r="E17" s="1"/>
      <c r="F17" s="1"/>
      <c r="G17" s="35" t="s">
        <v>36</v>
      </c>
      <c r="H17" s="15">
        <f>SUMPRODUCT($F$5:$F$13,H5:H13)</f>
        <v>143.44136529751373</v>
      </c>
      <c r="I17" s="15">
        <f t="shared" ref="I17:L17" si="5">SUMPRODUCT($F$5:$F$13,I5:I13)</f>
        <v>177.63417796331592</v>
      </c>
      <c r="J17" s="15">
        <f t="shared" si="5"/>
        <v>313.47723385748901</v>
      </c>
      <c r="K17" s="34"/>
      <c r="L17" s="15">
        <f t="shared" si="5"/>
        <v>66.574885612836539</v>
      </c>
    </row>
    <row r="18" spans="2:12" x14ac:dyDescent="0.3">
      <c r="B18" s="1"/>
      <c r="C18" s="1"/>
      <c r="D18" s="1"/>
      <c r="E18" s="1"/>
      <c r="F18" s="1"/>
      <c r="G18" s="35" t="s">
        <v>40</v>
      </c>
      <c r="H18" s="42">
        <f>SUMPRODUCT($G$5:$G$13,H5:H13)</f>
        <v>100800000</v>
      </c>
      <c r="I18" s="42">
        <f>SUMPRODUCT($G$5:$G$13,I5:I13)</f>
        <v>127600000</v>
      </c>
      <c r="J18" s="42">
        <f>SUMPRODUCT($G$5:$G$13,J5:J13)</f>
        <v>239200000</v>
      </c>
      <c r="L18" s="42">
        <f>SUMPRODUCT($G$5:$G$13,L5:L13)</f>
        <v>59300000</v>
      </c>
    </row>
    <row r="19" spans="2:12" x14ac:dyDescent="0.3">
      <c r="B19" s="1"/>
      <c r="C19" s="1"/>
      <c r="D19" s="1"/>
      <c r="E19" s="1"/>
      <c r="F19" s="1"/>
      <c r="G19" s="47" t="s">
        <v>37</v>
      </c>
      <c r="H19" s="48">
        <v>0.64</v>
      </c>
      <c r="I19" s="48">
        <v>0.66</v>
      </c>
      <c r="J19" s="48">
        <v>0.7</v>
      </c>
      <c r="K19" s="41"/>
      <c r="L19" s="48">
        <v>0.4</v>
      </c>
    </row>
    <row r="20" spans="2:12" x14ac:dyDescent="0.3">
      <c r="B20" s="1"/>
      <c r="C20" s="1"/>
      <c r="D20" s="1"/>
      <c r="E20" s="1"/>
      <c r="F20" s="1"/>
      <c r="G20" s="35" t="s">
        <v>41</v>
      </c>
      <c r="H20" s="42">
        <f>+H18*(1-H19)</f>
        <v>36288000</v>
      </c>
      <c r="I20" s="42">
        <f>+I18*(1-I19)</f>
        <v>43383999.999999993</v>
      </c>
      <c r="J20" s="42">
        <f>+J18*(1-J19)</f>
        <v>71760000.000000015</v>
      </c>
      <c r="L20" s="42">
        <f>+L18*(1-L19)</f>
        <v>35580000</v>
      </c>
    </row>
    <row r="21" spans="2:12" x14ac:dyDescent="0.3">
      <c r="B21" s="1"/>
      <c r="C21" s="1"/>
      <c r="D21" s="1"/>
      <c r="E21" s="1"/>
      <c r="F21" s="1"/>
      <c r="G21" s="35" t="s">
        <v>42</v>
      </c>
      <c r="H21" s="42">
        <f>+H20/$H$27</f>
        <v>916.41755689160505</v>
      </c>
      <c r="I21" s="42">
        <f>+I20/$H$27</f>
        <v>1095.620020066837</v>
      </c>
      <c r="J21" s="42">
        <f>+J20/$H$27</f>
        <v>1812.2278406785051</v>
      </c>
      <c r="L21" s="42">
        <f>+L20/$H$27</f>
        <v>898.53771699193419</v>
      </c>
    </row>
    <row r="22" spans="2:12" x14ac:dyDescent="0.3">
      <c r="B22" s="1"/>
      <c r="C22" s="1"/>
      <c r="D22" s="1"/>
      <c r="E22" s="1"/>
      <c r="F22" s="1"/>
      <c r="G22" s="35" t="s">
        <v>44</v>
      </c>
      <c r="H22" s="42">
        <f>+H21/(1-H19)</f>
        <v>2545.6043246989029</v>
      </c>
      <c r="I22" s="42">
        <f t="shared" ref="I22:L22" si="6">+I21/(1-I19)</f>
        <v>3222.4118237259913</v>
      </c>
      <c r="J22" s="42">
        <f t="shared" si="6"/>
        <v>6040.7594689283496</v>
      </c>
      <c r="L22" s="42">
        <f t="shared" si="6"/>
        <v>1497.5628616532238</v>
      </c>
    </row>
    <row r="23" spans="2:12" x14ac:dyDescent="0.3">
      <c r="B23" s="1"/>
      <c r="C23" s="7"/>
      <c r="D23" s="1"/>
      <c r="E23" s="1"/>
      <c r="F23" s="1"/>
      <c r="G23" s="3"/>
      <c r="H23" s="1"/>
      <c r="I23" s="1"/>
      <c r="J23" s="1"/>
      <c r="L23" s="9"/>
    </row>
    <row r="24" spans="2:12" x14ac:dyDescent="0.3">
      <c r="B24" s="1"/>
      <c r="C24" s="1"/>
      <c r="D24" s="1"/>
      <c r="E24" s="1"/>
      <c r="F24" s="1"/>
      <c r="G24" s="35" t="s">
        <v>38</v>
      </c>
      <c r="H24" s="42">
        <f>+H20/H16 *1000</f>
        <v>8675.4646485333906</v>
      </c>
      <c r="I24" s="42">
        <f>+I20/I16 *1000</f>
        <v>8375.4313226015129</v>
      </c>
      <c r="J24" s="42">
        <f>+J20/J16 *1000</f>
        <v>7850.196782571762</v>
      </c>
      <c r="K24" s="11"/>
      <c r="L24" s="42">
        <f>+L20/L16 *1000</f>
        <v>18327.34825752395</v>
      </c>
    </row>
    <row r="25" spans="2:12" x14ac:dyDescent="0.3">
      <c r="B25" s="1"/>
      <c r="C25" s="1"/>
      <c r="D25" s="1"/>
      <c r="E25" s="1"/>
      <c r="F25" s="1"/>
      <c r="G25" s="35" t="s">
        <v>39</v>
      </c>
      <c r="H25" s="42">
        <f>+H20/H17</f>
        <v>252981.41805004823</v>
      </c>
      <c r="I25" s="42">
        <f>+I20/I17</f>
        <v>244232.27836795815</v>
      </c>
      <c r="J25" s="42">
        <f>+J20/J17</f>
        <v>228916.14525545764</v>
      </c>
      <c r="K25" s="11"/>
      <c r="L25" s="42">
        <f>+L20/L17</f>
        <v>534435.76616735023</v>
      </c>
    </row>
    <row r="26" spans="2:12" x14ac:dyDescent="0.3">
      <c r="B26" s="1"/>
      <c r="C26" s="1"/>
      <c r="D26" s="1"/>
      <c r="E26" s="1"/>
      <c r="F26" s="1"/>
      <c r="G26" s="1"/>
      <c r="H26" s="6"/>
      <c r="I26" s="6"/>
      <c r="J26" s="6"/>
      <c r="L26" s="10"/>
    </row>
    <row r="27" spans="2:12" x14ac:dyDescent="0.3">
      <c r="B27" s="1"/>
      <c r="C27" s="1"/>
      <c r="D27" s="1"/>
      <c r="E27" s="1"/>
      <c r="F27" s="1"/>
      <c r="G27" s="103" t="s">
        <v>43</v>
      </c>
      <c r="H27" s="104">
        <v>39597.67</v>
      </c>
      <c r="I27" s="6"/>
      <c r="J27" s="6"/>
      <c r="L27" s="6"/>
    </row>
    <row r="28" spans="2:12" x14ac:dyDescent="0.3">
      <c r="B28" s="1"/>
      <c r="C28" s="1"/>
      <c r="D28" s="1"/>
      <c r="E28" s="1"/>
      <c r="F28" s="1"/>
      <c r="G28" s="1"/>
      <c r="H28" s="1"/>
      <c r="I28" s="1"/>
      <c r="J28" s="1"/>
      <c r="L28" s="9"/>
    </row>
    <row r="29" spans="2:12" x14ac:dyDescent="0.3">
      <c r="H29" s="12"/>
      <c r="I29" s="12"/>
      <c r="J29" s="12"/>
      <c r="K29" s="12"/>
      <c r="L29" s="12"/>
    </row>
    <row r="30" spans="2:12" x14ac:dyDescent="0.3">
      <c r="G30" s="235" t="s">
        <v>1224</v>
      </c>
      <c r="H30" s="236"/>
      <c r="I30" s="236"/>
      <c r="J30" s="236"/>
      <c r="K30" s="236"/>
      <c r="L30" s="237"/>
    </row>
    <row r="31" spans="2:12" x14ac:dyDescent="0.3">
      <c r="G31" s="238"/>
      <c r="H31" s="239"/>
      <c r="I31" s="239"/>
      <c r="J31" s="239"/>
      <c r="K31" s="239"/>
      <c r="L31" s="240"/>
    </row>
    <row r="32" spans="2:12" x14ac:dyDescent="0.3">
      <c r="G32" s="238"/>
      <c r="H32" s="239"/>
      <c r="I32" s="239"/>
      <c r="J32" s="239"/>
      <c r="K32" s="239"/>
      <c r="L32" s="240"/>
    </row>
    <row r="33" spans="7:12" x14ac:dyDescent="0.3">
      <c r="G33" s="238"/>
      <c r="H33" s="239"/>
      <c r="I33" s="239"/>
      <c r="J33" s="239"/>
      <c r="K33" s="239"/>
      <c r="L33" s="240"/>
    </row>
    <row r="34" spans="7:12" x14ac:dyDescent="0.3">
      <c r="G34" s="238"/>
      <c r="H34" s="239"/>
      <c r="I34" s="239"/>
      <c r="J34" s="239"/>
      <c r="K34" s="239"/>
      <c r="L34" s="240"/>
    </row>
    <row r="35" spans="7:12" x14ac:dyDescent="0.3">
      <c r="G35" s="238"/>
      <c r="H35" s="239"/>
      <c r="I35" s="239"/>
      <c r="J35" s="239"/>
      <c r="K35" s="239"/>
      <c r="L35" s="240"/>
    </row>
    <row r="36" spans="7:12" x14ac:dyDescent="0.3">
      <c r="G36" s="241"/>
      <c r="H36" s="242"/>
      <c r="I36" s="242"/>
      <c r="J36" s="242"/>
      <c r="K36" s="242"/>
      <c r="L36" s="243"/>
    </row>
  </sheetData>
  <mergeCells count="7">
    <mergeCell ref="V3:X3"/>
    <mergeCell ref="G30:L36"/>
    <mergeCell ref="H3:J3"/>
    <mergeCell ref="B3:B4"/>
    <mergeCell ref="C3:C4"/>
    <mergeCell ref="D3:D4"/>
    <mergeCell ref="G3:G4"/>
  </mergeCells>
  <phoneticPr fontId="11" type="noConversion"/>
  <pageMargins left="0.7" right="0.7" top="0.75" bottom="0.75" header="0.3" footer="0.3"/>
  <pageSetup scale="6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2:E27"/>
  <sheetViews>
    <sheetView workbookViewId="0"/>
  </sheetViews>
  <sheetFormatPr baseColWidth="10" defaultColWidth="11.44140625" defaultRowHeight="14.4" x14ac:dyDescent="0.3"/>
  <cols>
    <col min="1" max="1" width="4" style="41" customWidth="1"/>
    <col min="2" max="4" width="11.88671875" style="41" customWidth="1"/>
    <col min="5" max="5" width="4.109375" style="41" customWidth="1"/>
    <col min="6" max="16384" width="11.44140625" style="41"/>
  </cols>
  <sheetData>
    <row r="2" spans="2:4" x14ac:dyDescent="0.3">
      <c r="B2" s="49" t="s">
        <v>54</v>
      </c>
    </row>
    <row r="4" spans="2:4" ht="28.8" x14ac:dyDescent="0.3">
      <c r="B4" s="18" t="s">
        <v>50</v>
      </c>
      <c r="C4" s="50" t="s">
        <v>51</v>
      </c>
      <c r="D4" s="50" t="s">
        <v>52</v>
      </c>
    </row>
    <row r="5" spans="2:4" x14ac:dyDescent="0.3">
      <c r="B5" s="13">
        <v>5</v>
      </c>
      <c r="C5" s="51">
        <v>0</v>
      </c>
      <c r="D5" s="51">
        <v>5</v>
      </c>
    </row>
    <row r="6" spans="2:4" x14ac:dyDescent="0.3">
      <c r="B6" s="13">
        <v>10</v>
      </c>
      <c r="C6" s="51">
        <v>6</v>
      </c>
      <c r="D6" s="51">
        <v>10</v>
      </c>
    </row>
    <row r="7" spans="2:4" x14ac:dyDescent="0.3">
      <c r="B7" s="13">
        <v>15</v>
      </c>
      <c r="C7" s="51">
        <v>11</v>
      </c>
      <c r="D7" s="51">
        <v>16</v>
      </c>
    </row>
    <row r="8" spans="2:4" x14ac:dyDescent="0.3">
      <c r="B8" s="13">
        <v>20</v>
      </c>
      <c r="C8" s="51">
        <v>17</v>
      </c>
      <c r="D8" s="51">
        <v>21</v>
      </c>
    </row>
    <row r="9" spans="2:4" x14ac:dyDescent="0.3">
      <c r="B9" s="13">
        <v>25</v>
      </c>
      <c r="C9" s="51">
        <v>22</v>
      </c>
      <c r="D9" s="51">
        <v>26</v>
      </c>
    </row>
    <row r="10" spans="2:4" x14ac:dyDescent="0.3">
      <c r="B10" s="13">
        <v>30</v>
      </c>
      <c r="C10" s="51">
        <v>27</v>
      </c>
      <c r="D10" s="51">
        <v>31</v>
      </c>
    </row>
    <row r="11" spans="2:4" x14ac:dyDescent="0.3">
      <c r="B11" s="13">
        <v>35</v>
      </c>
      <c r="C11" s="51">
        <v>32</v>
      </c>
      <c r="D11" s="51">
        <v>37</v>
      </c>
    </row>
    <row r="12" spans="2:4" x14ac:dyDescent="0.3">
      <c r="B12" s="13">
        <v>40</v>
      </c>
      <c r="C12" s="51">
        <v>38</v>
      </c>
      <c r="D12" s="51">
        <v>42</v>
      </c>
    </row>
    <row r="13" spans="2:4" x14ac:dyDescent="0.3">
      <c r="B13" s="13">
        <v>45</v>
      </c>
      <c r="C13" s="51">
        <v>43</v>
      </c>
      <c r="D13" s="51">
        <v>47</v>
      </c>
    </row>
    <row r="14" spans="2:4" x14ac:dyDescent="0.3">
      <c r="B14" s="13">
        <v>50</v>
      </c>
      <c r="C14" s="51">
        <v>48</v>
      </c>
      <c r="D14" s="51">
        <v>52</v>
      </c>
    </row>
    <row r="15" spans="2:4" x14ac:dyDescent="0.3">
      <c r="B15" s="13">
        <v>55</v>
      </c>
      <c r="C15" s="51">
        <v>53</v>
      </c>
      <c r="D15" s="51">
        <v>58</v>
      </c>
    </row>
    <row r="16" spans="2:4" x14ac:dyDescent="0.3">
      <c r="B16" s="13">
        <v>60</v>
      </c>
      <c r="C16" s="51">
        <v>59</v>
      </c>
      <c r="D16" s="51">
        <v>63</v>
      </c>
    </row>
    <row r="17" spans="2:5" x14ac:dyDescent="0.3">
      <c r="B17" s="13">
        <v>65</v>
      </c>
      <c r="C17" s="51">
        <v>64</v>
      </c>
      <c r="D17" s="51">
        <v>68</v>
      </c>
    </row>
    <row r="18" spans="2:5" x14ac:dyDescent="0.3">
      <c r="B18" s="13">
        <v>70</v>
      </c>
      <c r="C18" s="51">
        <v>69</v>
      </c>
      <c r="D18" s="51">
        <v>73</v>
      </c>
    </row>
    <row r="19" spans="2:5" x14ac:dyDescent="0.3">
      <c r="B19" s="13">
        <v>75</v>
      </c>
      <c r="C19" s="51">
        <v>74</v>
      </c>
      <c r="D19" s="51">
        <v>79</v>
      </c>
    </row>
    <row r="20" spans="2:5" x14ac:dyDescent="0.3">
      <c r="B20" s="13">
        <v>80</v>
      </c>
      <c r="C20" s="51">
        <v>80</v>
      </c>
      <c r="D20" s="51">
        <v>84</v>
      </c>
    </row>
    <row r="21" spans="2:5" x14ac:dyDescent="0.3">
      <c r="B21" s="13">
        <v>85</v>
      </c>
      <c r="C21" s="51">
        <v>85</v>
      </c>
      <c r="D21" s="51">
        <v>89</v>
      </c>
    </row>
    <row r="22" spans="2:5" x14ac:dyDescent="0.3">
      <c r="B22" s="13">
        <v>90</v>
      </c>
      <c r="C22" s="51">
        <v>90</v>
      </c>
      <c r="D22" s="51">
        <v>94</v>
      </c>
    </row>
    <row r="24" spans="2:5" ht="15" customHeight="1" x14ac:dyDescent="0.3">
      <c r="B24" s="245" t="s">
        <v>53</v>
      </c>
      <c r="C24" s="245"/>
      <c r="D24" s="245"/>
      <c r="E24" s="245"/>
    </row>
    <row r="25" spans="2:5" x14ac:dyDescent="0.3">
      <c r="B25" s="245"/>
      <c r="C25" s="245"/>
      <c r="D25" s="245"/>
      <c r="E25" s="245"/>
    </row>
    <row r="26" spans="2:5" x14ac:dyDescent="0.3">
      <c r="B26" s="245"/>
      <c r="C26" s="245"/>
      <c r="D26" s="245"/>
      <c r="E26" s="245"/>
    </row>
    <row r="27" spans="2:5" x14ac:dyDescent="0.3">
      <c r="B27" s="245"/>
      <c r="C27" s="245"/>
      <c r="D27" s="245"/>
      <c r="E27" s="245"/>
    </row>
  </sheetData>
  <mergeCells count="1">
    <mergeCell ref="B24:E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FF0000"/>
  </sheetPr>
  <dimension ref="B1:AB106"/>
  <sheetViews>
    <sheetView showGridLines="0" topLeftCell="A5" zoomScale="70" zoomScaleNormal="70" workbookViewId="0">
      <selection activeCell="J42" sqref="J42"/>
    </sheetView>
  </sheetViews>
  <sheetFormatPr baseColWidth="10" defaultColWidth="8.33203125" defaultRowHeight="15.6" x14ac:dyDescent="0.3"/>
  <cols>
    <col min="1" max="1" width="5.33203125" style="64" customWidth="1"/>
    <col min="2" max="2" width="23.109375" style="64" customWidth="1"/>
    <col min="3" max="3" width="11.5546875" style="64" customWidth="1"/>
    <col min="4" max="4" width="12.6640625" style="64" customWidth="1"/>
    <col min="5" max="5" width="9.88671875" style="64" customWidth="1"/>
    <col min="6" max="6" width="16" style="64" customWidth="1"/>
    <col min="7" max="7" width="8.109375" style="64" customWidth="1"/>
    <col min="8" max="8" width="22.88671875" style="64" customWidth="1"/>
    <col min="9" max="9" width="19" style="157" customWidth="1"/>
    <col min="10" max="12" width="10.88671875" style="64" customWidth="1"/>
    <col min="13" max="13" width="16" style="64" customWidth="1"/>
    <col min="14" max="14" width="10.88671875" style="64" customWidth="1"/>
    <col min="15" max="15" width="15.33203125" style="64" customWidth="1"/>
    <col min="16" max="18" width="10.88671875" style="64" customWidth="1"/>
    <col min="19" max="19" width="16.109375" style="64" bestFit="1" customWidth="1"/>
    <col min="20" max="20" width="10.44140625" style="64" customWidth="1"/>
    <col min="21" max="21" width="11.33203125" style="64" customWidth="1"/>
    <col min="22" max="22" width="15.88671875" style="138" customWidth="1"/>
    <col min="23" max="23" width="11.33203125" style="138" customWidth="1"/>
    <col min="24" max="24" width="23.44140625" style="138" bestFit="1" customWidth="1"/>
    <col min="25" max="25" width="31" style="64" bestFit="1" customWidth="1"/>
    <col min="26" max="26" width="17.44140625" style="64" bestFit="1" customWidth="1"/>
    <col min="27" max="27" width="14.44140625" style="64" customWidth="1"/>
    <col min="28" max="28" width="8.33203125" style="64"/>
    <col min="29" max="29" width="10.33203125" style="64" bestFit="1" customWidth="1"/>
    <col min="30" max="66" width="8.33203125" style="64"/>
    <col min="67" max="67" width="10.109375" style="64" customWidth="1"/>
    <col min="68" max="16384" width="8.33203125" style="64"/>
  </cols>
  <sheetData>
    <row r="1" spans="2:24" hidden="1" x14ac:dyDescent="0.3">
      <c r="B1" s="63"/>
    </row>
    <row r="2" spans="2:24" hidden="1" x14ac:dyDescent="0.3">
      <c r="B2" s="63"/>
      <c r="H2"/>
      <c r="I2"/>
    </row>
    <row r="3" spans="2:24" hidden="1" x14ac:dyDescent="0.3">
      <c r="B3" s="63"/>
    </row>
    <row r="4" spans="2:24" hidden="1" x14ac:dyDescent="0.3">
      <c r="B4" s="63"/>
    </row>
    <row r="6" spans="2:24" ht="18" customHeight="1" x14ac:dyDescent="0.3">
      <c r="C6" s="65"/>
    </row>
    <row r="7" spans="2:24" ht="15.75" customHeight="1" x14ac:dyDescent="0.3">
      <c r="E7" s="276"/>
      <c r="F7" s="276"/>
      <c r="G7" s="276"/>
      <c r="H7" s="276"/>
      <c r="I7" s="276"/>
      <c r="J7" s="276"/>
      <c r="K7" s="276"/>
      <c r="L7" s="276"/>
      <c r="M7" s="276"/>
      <c r="N7" s="276"/>
      <c r="O7" s="276"/>
      <c r="P7" s="276"/>
    </row>
    <row r="8" spans="2:24" ht="17.25" customHeight="1" x14ac:dyDescent="0.3">
      <c r="E8" s="276"/>
      <c r="F8" s="276"/>
      <c r="G8" s="276"/>
      <c r="H8" s="276"/>
      <c r="I8" s="276"/>
      <c r="J8" s="276"/>
      <c r="K8" s="276"/>
      <c r="L8" s="276"/>
      <c r="M8" s="276"/>
      <c r="N8" s="276"/>
      <c r="O8" s="276"/>
      <c r="P8" s="276"/>
    </row>
    <row r="9" spans="2:24" ht="16.2" thickBot="1" x14ac:dyDescent="0.35">
      <c r="C9" s="226" t="s">
        <v>1264</v>
      </c>
      <c r="E9" s="66"/>
      <c r="F9" s="66"/>
      <c r="G9" s="66"/>
      <c r="H9" s="66"/>
      <c r="I9" s="154"/>
      <c r="J9" s="66"/>
      <c r="K9" s="66"/>
      <c r="L9" s="66"/>
      <c r="M9" s="66"/>
      <c r="N9" s="66"/>
      <c r="O9" s="66"/>
      <c r="P9" s="66"/>
      <c r="Q9" s="66"/>
    </row>
    <row r="10" spans="2:24" ht="21.6" thickBot="1" x14ac:dyDescent="0.45">
      <c r="B10" s="219" t="s">
        <v>1246</v>
      </c>
      <c r="C10" s="220"/>
      <c r="E10" s="66"/>
      <c r="F10" s="66"/>
      <c r="G10" s="66"/>
      <c r="H10" s="66"/>
      <c r="I10" s="154"/>
      <c r="J10" s="66"/>
      <c r="K10" s="66"/>
      <c r="L10" s="66"/>
      <c r="M10" s="66"/>
      <c r="N10" s="66"/>
      <c r="O10" s="66"/>
      <c r="P10" s="66"/>
      <c r="Q10" s="66"/>
    </row>
    <row r="11" spans="2:24" x14ac:dyDescent="0.3">
      <c r="E11" s="226" t="s">
        <v>1262</v>
      </c>
      <c r="F11" s="66"/>
      <c r="G11" s="66"/>
      <c r="H11" s="66"/>
      <c r="I11" s="154"/>
      <c r="J11" s="66"/>
      <c r="K11" s="66"/>
      <c r="L11" s="66"/>
      <c r="M11" s="66"/>
      <c r="N11" s="66"/>
      <c r="O11" s="66"/>
      <c r="P11" s="66"/>
      <c r="Q11" s="66"/>
    </row>
    <row r="12" spans="2:24" ht="15.75" customHeight="1" x14ac:dyDescent="0.3">
      <c r="B12" s="67" t="s">
        <v>79</v>
      </c>
      <c r="D12" s="68"/>
      <c r="E12" s="277"/>
      <c r="F12" s="277"/>
      <c r="G12" s="277"/>
      <c r="H12" s="277"/>
      <c r="I12" s="277"/>
      <c r="J12" s="277"/>
      <c r="K12" s="277"/>
      <c r="L12" s="277"/>
      <c r="M12" s="173" t="s">
        <v>1263</v>
      </c>
      <c r="N12" s="69"/>
      <c r="O12" s="69"/>
      <c r="P12" s="69"/>
      <c r="Q12" s="69"/>
      <c r="R12" s="69"/>
      <c r="S12" s="69"/>
      <c r="T12" s="69"/>
      <c r="U12" s="69"/>
      <c r="V12" s="64"/>
      <c r="W12" s="64"/>
      <c r="X12" s="64"/>
    </row>
    <row r="13" spans="2:24" ht="15.75" customHeight="1" x14ac:dyDescent="0.3">
      <c r="B13" s="67" t="s">
        <v>80</v>
      </c>
      <c r="D13" s="70"/>
      <c r="E13" s="277"/>
      <c r="F13" s="277"/>
      <c r="G13" s="277"/>
      <c r="H13" s="277"/>
      <c r="I13" s="277"/>
      <c r="J13" s="277"/>
      <c r="K13" s="277"/>
      <c r="L13" s="277"/>
      <c r="M13" s="173" t="s">
        <v>1263</v>
      </c>
      <c r="N13" s="69"/>
      <c r="O13" s="69"/>
      <c r="P13" s="69"/>
      <c r="Q13" s="69"/>
      <c r="R13" s="69"/>
      <c r="S13" s="69"/>
      <c r="T13" s="69"/>
      <c r="U13" s="69"/>
      <c r="V13" s="64"/>
      <c r="W13" s="64"/>
      <c r="X13" s="64"/>
    </row>
    <row r="14" spans="2:24" ht="15.75" customHeight="1" x14ac:dyDescent="0.3">
      <c r="B14" s="67" t="s">
        <v>81</v>
      </c>
      <c r="D14" s="70"/>
      <c r="E14" s="277"/>
      <c r="F14" s="277"/>
      <c r="G14" s="277"/>
      <c r="H14" s="277"/>
      <c r="I14" s="277"/>
      <c r="J14" s="277"/>
      <c r="K14" s="277"/>
      <c r="L14" s="277"/>
      <c r="M14" s="173" t="s">
        <v>1263</v>
      </c>
      <c r="N14" s="69"/>
      <c r="O14" s="69"/>
      <c r="P14" s="69"/>
      <c r="Q14" s="69"/>
      <c r="R14" s="69"/>
      <c r="S14" s="69"/>
      <c r="T14" s="69"/>
      <c r="U14" s="69"/>
      <c r="V14" s="64"/>
      <c r="W14" s="64"/>
      <c r="X14" s="64"/>
    </row>
    <row r="15" spans="2:24" ht="15.75" customHeight="1" x14ac:dyDescent="0.3">
      <c r="B15" s="67" t="s">
        <v>82</v>
      </c>
      <c r="D15" s="70"/>
      <c r="E15" s="277"/>
      <c r="F15" s="277"/>
      <c r="G15" s="277"/>
      <c r="H15" s="277"/>
      <c r="I15" s="277"/>
      <c r="J15" s="277"/>
      <c r="K15" s="277"/>
      <c r="L15" s="277"/>
      <c r="M15" s="173" t="s">
        <v>1263</v>
      </c>
      <c r="N15" s="69"/>
      <c r="O15" s="69"/>
      <c r="P15" s="69"/>
      <c r="Q15" s="69"/>
      <c r="R15" s="69"/>
      <c r="S15" s="69"/>
      <c r="T15" s="69"/>
      <c r="U15" s="69"/>
      <c r="V15" s="64"/>
      <c r="W15" s="64"/>
      <c r="X15" s="64"/>
    </row>
    <row r="16" spans="2:24" ht="15.75" customHeight="1" x14ac:dyDescent="0.3">
      <c r="B16" s="67" t="s">
        <v>83</v>
      </c>
      <c r="E16" s="277"/>
      <c r="F16" s="277"/>
      <c r="G16" s="277"/>
      <c r="H16" s="277"/>
      <c r="I16" s="277"/>
      <c r="J16" s="277"/>
      <c r="K16" s="277"/>
      <c r="L16" s="277"/>
      <c r="M16" s="173" t="s">
        <v>1263</v>
      </c>
      <c r="N16" s="69"/>
      <c r="O16" s="69"/>
      <c r="P16" s="69"/>
      <c r="Q16" s="69"/>
      <c r="R16" s="69"/>
      <c r="S16" s="69"/>
      <c r="T16" s="69"/>
      <c r="U16" s="69"/>
      <c r="V16" s="64"/>
      <c r="W16" s="64"/>
      <c r="X16" s="64"/>
    </row>
    <row r="17" spans="2:24" ht="15.75" customHeight="1" x14ac:dyDescent="0.3">
      <c r="B17" s="67" t="s">
        <v>84</v>
      </c>
      <c r="E17" s="278" t="s">
        <v>45</v>
      </c>
      <c r="F17" s="278"/>
      <c r="G17" s="278"/>
      <c r="H17" s="278"/>
      <c r="I17" s="278"/>
      <c r="J17" s="278"/>
      <c r="K17" s="278"/>
      <c r="L17" s="278"/>
      <c r="M17" s="173" t="s">
        <v>1263</v>
      </c>
      <c r="N17" s="69"/>
      <c r="O17" s="69"/>
      <c r="P17" s="69"/>
      <c r="Q17" s="69"/>
      <c r="R17" s="69"/>
      <c r="S17" s="69"/>
      <c r="T17" s="69"/>
      <c r="U17" s="69"/>
      <c r="V17" s="64"/>
      <c r="W17" s="64"/>
      <c r="X17" s="64"/>
    </row>
    <row r="18" spans="2:24" ht="15.75" customHeight="1" x14ac:dyDescent="0.3">
      <c r="B18" s="67" t="s">
        <v>85</v>
      </c>
      <c r="E18" s="277"/>
      <c r="F18" s="277"/>
      <c r="G18" s="277"/>
      <c r="H18" s="277"/>
      <c r="I18" s="277"/>
      <c r="J18" s="277"/>
      <c r="K18" s="277"/>
      <c r="L18" s="277"/>
      <c r="M18" s="173" t="s">
        <v>1263</v>
      </c>
      <c r="N18" s="69"/>
      <c r="O18" s="69"/>
      <c r="P18" s="69"/>
      <c r="Q18" s="69"/>
      <c r="R18" s="69"/>
      <c r="S18" s="69"/>
      <c r="T18" s="69"/>
      <c r="U18" s="69"/>
      <c r="V18" s="64"/>
      <c r="W18" s="64"/>
      <c r="X18" s="64"/>
    </row>
    <row r="19" spans="2:24" ht="15.75" customHeight="1" x14ac:dyDescent="0.3">
      <c r="B19" s="67" t="s">
        <v>86</v>
      </c>
      <c r="E19" s="275"/>
      <c r="F19" s="275"/>
      <c r="G19" s="275"/>
      <c r="H19" s="275"/>
      <c r="I19" s="275"/>
      <c r="J19" s="275"/>
      <c r="K19" s="275"/>
      <c r="L19" s="275"/>
      <c r="M19" s="69"/>
      <c r="N19" s="69"/>
      <c r="O19" s="69"/>
      <c r="P19" s="69"/>
      <c r="Q19" s="69"/>
      <c r="R19" s="69"/>
      <c r="S19" s="69"/>
      <c r="T19" s="69"/>
      <c r="U19" s="69"/>
      <c r="V19" s="64"/>
      <c r="W19" s="64"/>
      <c r="X19" s="64"/>
    </row>
    <row r="20" spans="2:24" ht="15.75" customHeight="1" x14ac:dyDescent="0.3">
      <c r="B20" s="67" t="s">
        <v>87</v>
      </c>
      <c r="E20" s="275"/>
      <c r="F20" s="275"/>
      <c r="G20" s="275"/>
      <c r="H20" s="275"/>
      <c r="I20" s="275"/>
      <c r="J20" s="275"/>
      <c r="K20" s="275"/>
      <c r="L20" s="275"/>
      <c r="M20" s="69"/>
      <c r="N20" s="69"/>
      <c r="O20" s="69"/>
      <c r="P20" s="69"/>
      <c r="Q20" s="69"/>
      <c r="R20" s="69"/>
      <c r="S20" s="69"/>
      <c r="T20" s="69"/>
      <c r="U20" s="69"/>
      <c r="V20" s="64"/>
      <c r="W20" s="64"/>
      <c r="X20" s="64"/>
    </row>
    <row r="21" spans="2:24" ht="28.95" customHeight="1" x14ac:dyDescent="0.3">
      <c r="C21" s="69"/>
      <c r="D21" s="69"/>
      <c r="E21" s="69"/>
      <c r="F21" s="69"/>
      <c r="G21" s="69"/>
      <c r="H21" s="69"/>
      <c r="I21" s="69"/>
      <c r="J21" s="69"/>
      <c r="K21" s="69"/>
    </row>
    <row r="22" spans="2:24" ht="18" x14ac:dyDescent="0.35">
      <c r="B22" s="71" t="s">
        <v>88</v>
      </c>
      <c r="C22" s="69"/>
      <c r="D22" s="69"/>
      <c r="E22" s="69"/>
      <c r="F22" s="69"/>
      <c r="G22" s="69"/>
      <c r="H22" s="69"/>
      <c r="I22" s="69"/>
      <c r="J22" s="69"/>
      <c r="K22" s="69"/>
    </row>
    <row r="23" spans="2:24" x14ac:dyDescent="0.3">
      <c r="B23" s="72" t="s">
        <v>89</v>
      </c>
    </row>
    <row r="24" spans="2:24" ht="31.2" x14ac:dyDescent="0.3">
      <c r="B24" s="139" t="s">
        <v>90</v>
      </c>
      <c r="C24" s="73" t="s">
        <v>1227</v>
      </c>
      <c r="D24" s="255" t="s">
        <v>91</v>
      </c>
      <c r="E24" s="256"/>
      <c r="F24" s="156" t="s">
        <v>1226</v>
      </c>
      <c r="G24" s="255" t="s">
        <v>92</v>
      </c>
      <c r="H24" s="288"/>
      <c r="I24" s="288"/>
      <c r="J24" s="288"/>
      <c r="K24" s="288"/>
      <c r="L24" s="288"/>
      <c r="M24" s="256"/>
      <c r="N24" s="255" t="s">
        <v>1225</v>
      </c>
      <c r="O24" s="256"/>
      <c r="P24" s="185"/>
      <c r="Q24" s="185"/>
    </row>
    <row r="25" spans="2:24" x14ac:dyDescent="0.3">
      <c r="B25" s="140" t="s">
        <v>93</v>
      </c>
      <c r="C25" s="75">
        <v>30</v>
      </c>
      <c r="D25" s="273" t="s">
        <v>94</v>
      </c>
      <c r="E25" s="274"/>
      <c r="F25" s="186">
        <f>IF(D25="SI",30%,0%)</f>
        <v>0</v>
      </c>
      <c r="G25" s="266"/>
      <c r="H25" s="267"/>
      <c r="I25" s="267"/>
      <c r="J25" s="267"/>
      <c r="K25" s="267"/>
      <c r="L25" s="267"/>
      <c r="M25" s="268"/>
      <c r="N25" s="264"/>
      <c r="O25" s="265"/>
      <c r="P25" s="185"/>
      <c r="Q25" s="185"/>
    </row>
    <row r="26" spans="2:24" x14ac:dyDescent="0.3">
      <c r="B26" s="140" t="s">
        <v>95</v>
      </c>
      <c r="C26" s="75">
        <v>30</v>
      </c>
      <c r="D26" s="273" t="s">
        <v>94</v>
      </c>
      <c r="E26" s="274"/>
      <c r="F26" s="186">
        <f t="shared" ref="F26:F34" si="0">IF(D26="SI",30%,0%)</f>
        <v>0</v>
      </c>
      <c r="G26" s="266"/>
      <c r="H26" s="267"/>
      <c r="I26" s="267"/>
      <c r="J26" s="267"/>
      <c r="K26" s="267"/>
      <c r="L26" s="267"/>
      <c r="M26" s="268"/>
      <c r="N26" s="264"/>
      <c r="O26" s="265"/>
      <c r="P26" s="185"/>
      <c r="Q26" s="185"/>
    </row>
    <row r="27" spans="2:24" x14ac:dyDescent="0.3">
      <c r="B27" s="140" t="s">
        <v>96</v>
      </c>
      <c r="C27" s="75">
        <v>30</v>
      </c>
      <c r="D27" s="273" t="s">
        <v>94</v>
      </c>
      <c r="E27" s="274"/>
      <c r="F27" s="186">
        <f t="shared" si="0"/>
        <v>0</v>
      </c>
      <c r="G27" s="266"/>
      <c r="H27" s="267"/>
      <c r="I27" s="267"/>
      <c r="J27" s="267"/>
      <c r="K27" s="267"/>
      <c r="L27" s="267"/>
      <c r="M27" s="268"/>
      <c r="N27" s="264"/>
      <c r="O27" s="265"/>
      <c r="P27" s="185"/>
      <c r="Q27" s="185"/>
    </row>
    <row r="28" spans="2:24" x14ac:dyDescent="0.3">
      <c r="B28" s="140" t="s">
        <v>97</v>
      </c>
      <c r="C28" s="75">
        <v>30</v>
      </c>
      <c r="D28" s="273" t="s">
        <v>94</v>
      </c>
      <c r="E28" s="274"/>
      <c r="F28" s="186">
        <f t="shared" si="0"/>
        <v>0</v>
      </c>
      <c r="G28" s="266"/>
      <c r="H28" s="267"/>
      <c r="I28" s="267"/>
      <c r="J28" s="267"/>
      <c r="K28" s="267"/>
      <c r="L28" s="267"/>
      <c r="M28" s="268"/>
      <c r="N28" s="264"/>
      <c r="O28" s="265"/>
      <c r="P28" s="185"/>
      <c r="Q28" s="185"/>
    </row>
    <row r="29" spans="2:24" x14ac:dyDescent="0.3">
      <c r="B29" s="140" t="s">
        <v>98</v>
      </c>
      <c r="C29" s="75">
        <v>30</v>
      </c>
      <c r="D29" s="273" t="s">
        <v>94</v>
      </c>
      <c r="E29" s="274"/>
      <c r="F29" s="186">
        <f t="shared" si="0"/>
        <v>0</v>
      </c>
      <c r="G29" s="266"/>
      <c r="H29" s="267"/>
      <c r="I29" s="267"/>
      <c r="J29" s="267"/>
      <c r="K29" s="267"/>
      <c r="L29" s="267"/>
      <c r="M29" s="268"/>
      <c r="N29" s="264"/>
      <c r="O29" s="265"/>
      <c r="P29" s="185"/>
      <c r="Q29" s="185"/>
    </row>
    <row r="30" spans="2:24" x14ac:dyDescent="0.3">
      <c r="B30" s="140" t="s">
        <v>99</v>
      </c>
      <c r="C30" s="75">
        <v>30</v>
      </c>
      <c r="D30" s="273" t="s">
        <v>94</v>
      </c>
      <c r="E30" s="274"/>
      <c r="F30" s="186">
        <f t="shared" si="0"/>
        <v>0</v>
      </c>
      <c r="G30" s="266"/>
      <c r="H30" s="267"/>
      <c r="I30" s="267"/>
      <c r="J30" s="267"/>
      <c r="K30" s="267"/>
      <c r="L30" s="267"/>
      <c r="M30" s="268"/>
      <c r="N30" s="264"/>
      <c r="O30" s="265"/>
      <c r="P30" s="185"/>
      <c r="Q30" s="185"/>
    </row>
    <row r="31" spans="2:24" x14ac:dyDescent="0.3">
      <c r="B31" s="140" t="s">
        <v>100</v>
      </c>
      <c r="C31" s="75">
        <v>30</v>
      </c>
      <c r="D31" s="273" t="s">
        <v>94</v>
      </c>
      <c r="E31" s="274"/>
      <c r="F31" s="186">
        <f t="shared" si="0"/>
        <v>0</v>
      </c>
      <c r="G31" s="266"/>
      <c r="H31" s="267"/>
      <c r="I31" s="267"/>
      <c r="J31" s="267"/>
      <c r="K31" s="267"/>
      <c r="L31" s="267"/>
      <c r="M31" s="268"/>
      <c r="N31" s="264"/>
      <c r="O31" s="265"/>
      <c r="P31" s="185"/>
      <c r="Q31" s="185"/>
    </row>
    <row r="32" spans="2:24" x14ac:dyDescent="0.3">
      <c r="B32" s="140" t="s">
        <v>101</v>
      </c>
      <c r="C32" s="75">
        <v>30</v>
      </c>
      <c r="D32" s="273" t="s">
        <v>94</v>
      </c>
      <c r="E32" s="274"/>
      <c r="F32" s="186">
        <f t="shared" si="0"/>
        <v>0</v>
      </c>
      <c r="G32" s="266"/>
      <c r="H32" s="267"/>
      <c r="I32" s="267"/>
      <c r="J32" s="267"/>
      <c r="K32" s="267"/>
      <c r="L32" s="267"/>
      <c r="M32" s="268"/>
      <c r="N32" s="264"/>
      <c r="O32" s="265"/>
      <c r="P32" s="185"/>
      <c r="Q32" s="185"/>
      <c r="R32" s="185"/>
      <c r="S32" s="185"/>
      <c r="T32" s="185"/>
      <c r="U32" s="185"/>
      <c r="X32" s="74"/>
    </row>
    <row r="33" spans="2:25" x14ac:dyDescent="0.3">
      <c r="B33" s="140" t="s">
        <v>102</v>
      </c>
      <c r="C33" s="75">
        <v>30</v>
      </c>
      <c r="D33" s="273" t="s">
        <v>94</v>
      </c>
      <c r="E33" s="274"/>
      <c r="F33" s="186">
        <f t="shared" si="0"/>
        <v>0</v>
      </c>
      <c r="G33" s="266"/>
      <c r="H33" s="267"/>
      <c r="I33" s="267"/>
      <c r="J33" s="267"/>
      <c r="K33" s="267"/>
      <c r="L33" s="267"/>
      <c r="M33" s="268"/>
      <c r="N33" s="264"/>
      <c r="O33" s="265"/>
      <c r="P33" s="185"/>
      <c r="Q33" s="185"/>
      <c r="R33" s="185"/>
      <c r="S33" s="185"/>
      <c r="T33" s="185"/>
      <c r="U33" s="185"/>
      <c r="X33" s="64"/>
    </row>
    <row r="34" spans="2:25" x14ac:dyDescent="0.3">
      <c r="B34" s="140" t="s">
        <v>103</v>
      </c>
      <c r="C34" s="75">
        <v>30</v>
      </c>
      <c r="D34" s="273" t="s">
        <v>94</v>
      </c>
      <c r="E34" s="274"/>
      <c r="F34" s="186">
        <f t="shared" si="0"/>
        <v>0</v>
      </c>
      <c r="G34" s="266"/>
      <c r="H34" s="267"/>
      <c r="I34" s="267"/>
      <c r="J34" s="267"/>
      <c r="K34" s="267"/>
      <c r="L34" s="267"/>
      <c r="M34" s="268"/>
      <c r="N34" s="264"/>
      <c r="O34" s="265"/>
      <c r="P34" s="185"/>
      <c r="Q34" s="185"/>
      <c r="R34" s="185"/>
      <c r="S34" s="185"/>
      <c r="T34" s="185"/>
      <c r="U34" s="185"/>
      <c r="X34" s="64"/>
    </row>
    <row r="35" spans="2:25" x14ac:dyDescent="0.3">
      <c r="B35" s="76" t="s">
        <v>128</v>
      </c>
      <c r="C35" s="77"/>
      <c r="D35" s="77"/>
      <c r="E35" s="78"/>
      <c r="F35" s="78"/>
      <c r="G35" s="63"/>
      <c r="H35" s="63"/>
      <c r="I35" s="63"/>
      <c r="J35" s="63"/>
      <c r="K35" s="63"/>
      <c r="L35" s="63"/>
      <c r="M35" s="63"/>
      <c r="N35" s="63"/>
      <c r="O35" s="185"/>
      <c r="P35" s="185"/>
      <c r="Q35" s="185"/>
      <c r="R35" s="185"/>
      <c r="S35" s="185"/>
      <c r="T35" s="185"/>
      <c r="U35" s="185"/>
    </row>
    <row r="36" spans="2:25" ht="18" x14ac:dyDescent="0.35">
      <c r="B36" s="79" t="s">
        <v>104</v>
      </c>
      <c r="C36" s="80"/>
      <c r="D36" s="80"/>
      <c r="E36" s="63"/>
      <c r="F36" s="63"/>
      <c r="G36" s="63"/>
      <c r="H36" s="63"/>
      <c r="I36" s="63"/>
      <c r="J36" s="63"/>
      <c r="K36" s="63"/>
      <c r="L36" s="63"/>
      <c r="M36" s="63"/>
      <c r="N36" s="63"/>
      <c r="O36" s="63"/>
      <c r="P36" s="63"/>
      <c r="Q36" s="63"/>
      <c r="R36" s="63"/>
      <c r="S36" s="63"/>
      <c r="T36" s="63"/>
    </row>
    <row r="37" spans="2:25" ht="16.2" thickBot="1" x14ac:dyDescent="0.35">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s="157" customFormat="1" hidden="1" x14ac:dyDescent="0.3">
      <c r="B38" s="72"/>
      <c r="J38" s="193" t="s">
        <v>93</v>
      </c>
      <c r="K38" s="101" t="s">
        <v>95</v>
      </c>
      <c r="L38" s="101" t="s">
        <v>96</v>
      </c>
      <c r="M38" s="101" t="s">
        <v>97</v>
      </c>
      <c r="N38" s="101" t="s">
        <v>98</v>
      </c>
      <c r="O38" s="101" t="s">
        <v>99</v>
      </c>
      <c r="P38" s="101" t="s">
        <v>100</v>
      </c>
      <c r="Q38" s="101" t="s">
        <v>101</v>
      </c>
      <c r="R38" s="101" t="s">
        <v>102</v>
      </c>
      <c r="S38" s="194" t="s">
        <v>103</v>
      </c>
      <c r="T38" s="160"/>
    </row>
    <row r="39" spans="2:25" s="157" customFormat="1" ht="16.2" hidden="1" thickBot="1" x14ac:dyDescent="0.35">
      <c r="B39" s="72"/>
      <c r="J39" s="145">
        <v>7</v>
      </c>
      <c r="K39" s="195">
        <v>8</v>
      </c>
      <c r="L39" s="195">
        <v>9</v>
      </c>
      <c r="M39" s="195">
        <v>10</v>
      </c>
      <c r="N39" s="195">
        <v>11</v>
      </c>
      <c r="O39" s="195">
        <v>12</v>
      </c>
      <c r="P39" s="195">
        <v>13</v>
      </c>
      <c r="Q39" s="195">
        <v>14</v>
      </c>
      <c r="R39" s="195">
        <v>15</v>
      </c>
      <c r="S39" s="100">
        <v>16</v>
      </c>
      <c r="T39" s="160"/>
    </row>
    <row r="40" spans="2:25" ht="48" customHeight="1" thickBot="1" x14ac:dyDescent="0.35">
      <c r="B40" s="81" t="s">
        <v>106</v>
      </c>
      <c r="C40" s="81" t="s">
        <v>0</v>
      </c>
      <c r="D40" s="270" t="s">
        <v>107</v>
      </c>
      <c r="E40" s="271"/>
      <c r="F40" s="271"/>
      <c r="G40" s="272"/>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3">
      <c r="B41" s="83">
        <v>1</v>
      </c>
      <c r="C41" s="83" t="s">
        <v>121</v>
      </c>
      <c r="D41" s="279" t="str">
        <f>+'PAUTA LIBRE '!D6</f>
        <v>TELETON 2025 \ OBERTURA</v>
      </c>
      <c r="E41" s="280"/>
      <c r="F41" s="280"/>
      <c r="G41" s="281"/>
      <c r="H41" s="83" t="str">
        <f>+'PAUTA LIBRE '!E6</f>
        <v>22:00 - 02:00</v>
      </c>
      <c r="I41" s="187">
        <f>VLOOKUP(D41,'PAUTA LIBRE '!$D$6:$N$14,11,0)/30</f>
        <v>600000</v>
      </c>
      <c r="J41" s="165">
        <v>2</v>
      </c>
      <c r="K41" s="165"/>
      <c r="L41" s="165"/>
      <c r="M41" s="165"/>
      <c r="N41" s="165"/>
      <c r="O41" s="165"/>
      <c r="P41" s="165"/>
      <c r="Q41" s="165"/>
      <c r="R41" s="165"/>
      <c r="S41" s="165"/>
      <c r="T41" s="84">
        <f t="shared" ref="T41:T49" si="1">SUM(J41:S41)</f>
        <v>2</v>
      </c>
      <c r="U41" s="84">
        <f t="array" ref="U41">SUMPRODUCT(J41:S41,TRANSPOSE($C$25:$C$34))</f>
        <v>60</v>
      </c>
      <c r="V41" s="84">
        <f>+'PAUTAS PAQUETE'!V5</f>
        <v>90</v>
      </c>
      <c r="W41" s="158" t="str">
        <f>IF(U41&gt;V41,U41-V41,"")</f>
        <v/>
      </c>
      <c r="X41" s="187">
        <f t="array" ref="X41">SUMPRODUCT($C$25:$C$34,1+$F$25:$F$34,TRANSPOSE(J41:S41))*VLOOKUP(D41,'PAUTA LIBRE '!$D$6:$U$14,11,0)/30</f>
        <v>36000000</v>
      </c>
      <c r="Y41" s="263" t="str">
        <f>IF(SUM($W$41:$W$49)&gt;0,"LA PAUTA NO CUMPLE CON LAS CONDICIONES ESTABLECIDAS PARA DISTRIBUCION DE SPOTS DEL PAQUETE POR BLOQUE","")</f>
        <v/>
      </c>
    </row>
    <row r="42" spans="2:25" ht="15" customHeight="1" x14ac:dyDescent="0.3">
      <c r="B42" s="85">
        <f>+B41+1</f>
        <v>2</v>
      </c>
      <c r="C42" s="85" t="s">
        <v>122</v>
      </c>
      <c r="D42" s="285" t="str">
        <f>+'PAUTA LIBRE '!D7</f>
        <v>TELETON 2025 \ TRASNOCHE A</v>
      </c>
      <c r="E42" s="286"/>
      <c r="F42" s="286"/>
      <c r="G42" s="287"/>
      <c r="H42" s="85" t="str">
        <f>+'PAUTA LIBRE '!E7</f>
        <v>02:00 - 03:30</v>
      </c>
      <c r="I42" s="188">
        <f>VLOOKUP(D42,'PAUTA LIBRE '!$D$6:$N$14,11,0)/30</f>
        <v>106666.66666666667</v>
      </c>
      <c r="J42" s="166">
        <v>1</v>
      </c>
      <c r="K42" s="166"/>
      <c r="L42" s="166"/>
      <c r="M42" s="166"/>
      <c r="N42" s="166"/>
      <c r="O42" s="166"/>
      <c r="P42" s="166"/>
      <c r="Q42" s="166"/>
      <c r="R42" s="166"/>
      <c r="S42" s="166"/>
      <c r="T42" s="86">
        <f t="shared" si="1"/>
        <v>1</v>
      </c>
      <c r="U42" s="86">
        <f t="array" ref="U42">SUMPRODUCT(J42:S42,TRANSPOSE($C$25:$C$34))</f>
        <v>30</v>
      </c>
      <c r="V42" s="86">
        <f>+'PAUTAS PAQUETE'!V6</f>
        <v>90</v>
      </c>
      <c r="W42" s="159" t="str">
        <f t="shared" ref="W42:W49" si="2">IF(U42&gt;V42,U42-V42,"")</f>
        <v/>
      </c>
      <c r="X42" s="188">
        <f t="array" ref="X42">SUMPRODUCT($C$25:$C$34,1+$F$25:$F$34,TRANSPOSE(J42:S42))*VLOOKUP(D42,'PAUTA LIBRE '!$D$6:$U$14,11,0)/30</f>
        <v>3200000</v>
      </c>
      <c r="Y42" s="263"/>
    </row>
    <row r="43" spans="2:25" ht="15" customHeight="1" x14ac:dyDescent="0.3">
      <c r="B43" s="85">
        <f>+B42+1</f>
        <v>3</v>
      </c>
      <c r="C43" s="85" t="s">
        <v>122</v>
      </c>
      <c r="D43" s="285" t="str">
        <f>+'PAUTA LIBRE '!D8</f>
        <v>TELETON 2025 \ TRASNOCHE B</v>
      </c>
      <c r="E43" s="286"/>
      <c r="F43" s="286"/>
      <c r="G43" s="287"/>
      <c r="H43" s="85" t="str">
        <f>+'PAUTA LIBRE '!E8</f>
        <v>03:30 - 08:00</v>
      </c>
      <c r="I43" s="188">
        <f>VLOOKUP(D43,'PAUTA LIBRE '!$D$6:$N$14,11,0)/30</f>
        <v>40000</v>
      </c>
      <c r="J43" s="166">
        <v>2</v>
      </c>
      <c r="K43" s="166"/>
      <c r="L43" s="166"/>
      <c r="M43" s="166"/>
      <c r="N43" s="166"/>
      <c r="O43" s="166"/>
      <c r="P43" s="166"/>
      <c r="Q43" s="166"/>
      <c r="R43" s="166"/>
      <c r="S43" s="166"/>
      <c r="T43" s="86">
        <f t="shared" si="1"/>
        <v>2</v>
      </c>
      <c r="U43" s="86">
        <f t="array" ref="U43">SUMPRODUCT(J43:S43,TRANSPOSE($C$25:$C$34))</f>
        <v>60</v>
      </c>
      <c r="V43" s="86">
        <f>+'PAUTAS PAQUETE'!V7</f>
        <v>120</v>
      </c>
      <c r="W43" s="159" t="str">
        <f t="shared" si="2"/>
        <v/>
      </c>
      <c r="X43" s="188">
        <f t="array" ref="X43">SUMPRODUCT($C$25:$C$34,1+$F$25:$F$34,TRANSPOSE(J43:S43))*VLOOKUP(D43,'PAUTA LIBRE '!$D$6:$U$14,11,0)/30</f>
        <v>2400000</v>
      </c>
      <c r="Y43" s="263"/>
    </row>
    <row r="44" spans="2:25" ht="15" customHeight="1" x14ac:dyDescent="0.3">
      <c r="B44" s="85">
        <f>+B43+1</f>
        <v>4</v>
      </c>
      <c r="C44" s="85" t="s">
        <v>122</v>
      </c>
      <c r="D44" s="285" t="str">
        <f>+'PAUTA LIBRE '!D9</f>
        <v>TELETON 2025 \ MAÑANA FAMILIAR A</v>
      </c>
      <c r="E44" s="286"/>
      <c r="F44" s="286"/>
      <c r="G44" s="287"/>
      <c r="H44" s="85" t="str">
        <f>+'PAUTA LIBRE '!E9</f>
        <v>08:00 - 10:30</v>
      </c>
      <c r="I44" s="188">
        <f>VLOOKUP(D44,'PAUTA LIBRE '!$D$6:$N$14,11,0)/30</f>
        <v>80000</v>
      </c>
      <c r="J44" s="166">
        <v>2</v>
      </c>
      <c r="K44" s="166"/>
      <c r="L44" s="166"/>
      <c r="M44" s="166"/>
      <c r="N44" s="166"/>
      <c r="O44" s="166"/>
      <c r="P44" s="166"/>
      <c r="Q44" s="166"/>
      <c r="R44" s="166"/>
      <c r="S44" s="166"/>
      <c r="T44" s="86">
        <f t="shared" si="1"/>
        <v>2</v>
      </c>
      <c r="U44" s="86">
        <f t="array" ref="U44">SUMPRODUCT(J44:S44,TRANSPOSE($C$25:$C$34))</f>
        <v>60</v>
      </c>
      <c r="V44" s="86">
        <f>+'PAUTAS PAQUETE'!V8</f>
        <v>120</v>
      </c>
      <c r="W44" s="86" t="str">
        <f t="shared" si="2"/>
        <v/>
      </c>
      <c r="X44" s="188">
        <f t="array" ref="X44">SUMPRODUCT($C$25:$C$34,1+$F$25:$F$34,TRANSPOSE(J44:S44))*VLOOKUP(D44,'PAUTA LIBRE '!$D$6:$U$14,11,0)/30</f>
        <v>4800000</v>
      </c>
      <c r="Y44" s="263"/>
    </row>
    <row r="45" spans="2:25" ht="15" customHeight="1" x14ac:dyDescent="0.3">
      <c r="B45" s="85">
        <v>5</v>
      </c>
      <c r="C45" s="85" t="s">
        <v>122</v>
      </c>
      <c r="D45" s="285" t="str">
        <f>+'PAUTA LIBRE '!D10</f>
        <v>TELETON 2025 \ MAÑANA FAMILIAR B</v>
      </c>
      <c r="E45" s="286"/>
      <c r="F45" s="286"/>
      <c r="G45" s="287"/>
      <c r="H45" s="184" t="str">
        <f>+'PAUTA LIBRE '!E10</f>
        <v>10:30 - 13:30</v>
      </c>
      <c r="I45" s="188">
        <f>VLOOKUP(D45,'PAUTA LIBRE '!$D$6:$N$14,11,0)/30</f>
        <v>113333.33333333333</v>
      </c>
      <c r="J45" s="166">
        <v>2</v>
      </c>
      <c r="K45" s="166"/>
      <c r="L45" s="166"/>
      <c r="M45" s="166"/>
      <c r="N45" s="166"/>
      <c r="O45" s="166"/>
      <c r="P45" s="166"/>
      <c r="Q45" s="166"/>
      <c r="R45" s="166"/>
      <c r="S45" s="166"/>
      <c r="T45" s="86">
        <f t="shared" si="1"/>
        <v>2</v>
      </c>
      <c r="U45" s="86">
        <f t="array" ref="U45">SUMPRODUCT(J45:S45,TRANSPOSE($C$25:$C$34))</f>
        <v>60</v>
      </c>
      <c r="V45" s="86">
        <f>+'PAUTAS PAQUETE'!V9</f>
        <v>120</v>
      </c>
      <c r="W45" s="86" t="str">
        <f t="shared" si="2"/>
        <v/>
      </c>
      <c r="X45" s="188">
        <f t="array" ref="X45">SUMPRODUCT($C$25:$C$34,1+$F$25:$F$34,TRANSPOSE(J45:S45))*VLOOKUP(D45,'PAUTA LIBRE '!$D$6:$U$14,11,0)/30</f>
        <v>6800000</v>
      </c>
      <c r="Y45" s="263"/>
    </row>
    <row r="46" spans="2:25" ht="15" customHeight="1" x14ac:dyDescent="0.3">
      <c r="B46" s="85">
        <v>6</v>
      </c>
      <c r="C46" s="85" t="s">
        <v>122</v>
      </c>
      <c r="D46" s="285" t="str">
        <f>+'PAUTA LIBRE '!D11</f>
        <v>TELETON 2025 \ TARDE</v>
      </c>
      <c r="E46" s="286"/>
      <c r="F46" s="286"/>
      <c r="G46" s="287"/>
      <c r="H46" s="85" t="str">
        <f>+'PAUTA LIBRE '!E11</f>
        <v>14:00 - 17:00</v>
      </c>
      <c r="I46" s="188">
        <f>VLOOKUP(D46,'PAUTA LIBRE '!$D$6:$N$14,11,0)/30</f>
        <v>120000</v>
      </c>
      <c r="J46" s="166">
        <v>2</v>
      </c>
      <c r="K46" s="166"/>
      <c r="L46" s="166"/>
      <c r="M46" s="166"/>
      <c r="N46" s="166"/>
      <c r="O46" s="166"/>
      <c r="P46" s="166"/>
      <c r="Q46" s="166"/>
      <c r="R46" s="166"/>
      <c r="S46" s="166"/>
      <c r="T46" s="86">
        <f t="shared" si="1"/>
        <v>2</v>
      </c>
      <c r="U46" s="86">
        <f t="array" ref="U46">SUMPRODUCT(J46:S46,TRANSPOSE($C$25:$C$34))</f>
        <v>60</v>
      </c>
      <c r="V46" s="86">
        <f>+'PAUTAS PAQUETE'!V10</f>
        <v>120</v>
      </c>
      <c r="W46" s="86" t="str">
        <f t="shared" si="2"/>
        <v/>
      </c>
      <c r="X46" s="188">
        <f t="array" ref="X46">SUMPRODUCT($C$25:$C$34,1+$F$25:$F$34,TRANSPOSE(J46:S46))*VLOOKUP(D46,'PAUTA LIBRE '!$D$6:$U$14,11,0)/30</f>
        <v>7200000</v>
      </c>
      <c r="Y46" s="263"/>
    </row>
    <row r="47" spans="2:25" ht="15" customHeight="1" x14ac:dyDescent="0.3">
      <c r="B47" s="85">
        <v>7</v>
      </c>
      <c r="C47" s="85" t="s">
        <v>122</v>
      </c>
      <c r="D47" s="285" t="str">
        <f>+'PAUTA LIBRE '!D12</f>
        <v>TELETON 2025 \ TEATRO A</v>
      </c>
      <c r="E47" s="286"/>
      <c r="F47" s="286"/>
      <c r="G47" s="287"/>
      <c r="H47" s="85" t="str">
        <f>+'PAUTA LIBRE '!E12</f>
        <v>17:00 - 20:00</v>
      </c>
      <c r="I47" s="188">
        <f>VLOOKUP(D47,'PAUTA LIBRE '!$D$6:$N$14,11,0)/30</f>
        <v>123333.33333333333</v>
      </c>
      <c r="J47" s="166">
        <v>2</v>
      </c>
      <c r="K47" s="166"/>
      <c r="L47" s="166"/>
      <c r="M47" s="166"/>
      <c r="N47" s="166"/>
      <c r="O47" s="166"/>
      <c r="P47" s="166"/>
      <c r="Q47" s="166"/>
      <c r="R47" s="166"/>
      <c r="S47" s="166"/>
      <c r="T47" s="86">
        <f t="shared" si="1"/>
        <v>2</v>
      </c>
      <c r="U47" s="86">
        <f t="array" ref="U47">SUMPRODUCT(J47:S47,TRANSPOSE($C$25:$C$34))</f>
        <v>60</v>
      </c>
      <c r="V47" s="86">
        <f>+'PAUTAS PAQUETE'!V11</f>
        <v>120</v>
      </c>
      <c r="W47" s="86" t="str">
        <f t="shared" si="2"/>
        <v/>
      </c>
      <c r="X47" s="188">
        <f t="array" ref="X47">SUMPRODUCT($C$25:$C$34,1+$F$25:$F$34,TRANSPOSE(J47:S47))*VLOOKUP(D47,'PAUTA LIBRE '!$D$6:$U$14,11,0)/30</f>
        <v>7400000</v>
      </c>
      <c r="Y47" s="263"/>
    </row>
    <row r="48" spans="2:25" ht="15" customHeight="1" x14ac:dyDescent="0.3">
      <c r="B48" s="85">
        <v>8</v>
      </c>
      <c r="C48" s="85" t="s">
        <v>122</v>
      </c>
      <c r="D48" s="285" t="str">
        <f>+'PAUTA LIBRE '!D13</f>
        <v>TELETON 2025 \ TEATRO B</v>
      </c>
      <c r="E48" s="286"/>
      <c r="F48" s="286"/>
      <c r="G48" s="287"/>
      <c r="H48" s="85" t="str">
        <f>+'PAUTA LIBRE '!E13</f>
        <v>20:00 - 21:00</v>
      </c>
      <c r="I48" s="188">
        <f>VLOOKUP(D48,'PAUTA LIBRE '!$D$6:$N$14,11,0)/30</f>
        <v>433333.33333333331</v>
      </c>
      <c r="J48" s="166">
        <v>1</v>
      </c>
      <c r="K48" s="166"/>
      <c r="L48" s="166"/>
      <c r="M48" s="166"/>
      <c r="N48" s="166"/>
      <c r="O48" s="166"/>
      <c r="P48" s="166"/>
      <c r="Q48" s="166"/>
      <c r="R48" s="166"/>
      <c r="S48" s="166"/>
      <c r="T48" s="86">
        <f t="shared" si="1"/>
        <v>1</v>
      </c>
      <c r="U48" s="86">
        <f t="array" ref="U48">SUMPRODUCT(J48:S48,TRANSPOSE($C$25:$C$34))</f>
        <v>30</v>
      </c>
      <c r="V48" s="86">
        <f>+'PAUTAS PAQUETE'!V12</f>
        <v>60</v>
      </c>
      <c r="W48" s="86" t="str">
        <f t="shared" si="2"/>
        <v/>
      </c>
      <c r="X48" s="188">
        <f t="array" ref="X48">SUMPRODUCT($C$25:$C$34,1+$F$25:$F$34,TRANSPOSE(J48:S48))*VLOOKUP(D48,'PAUTA LIBRE '!$D$6:$U$14,11,0)/30</f>
        <v>13000000</v>
      </c>
      <c r="Y48" s="263"/>
    </row>
    <row r="49" spans="2:26" ht="16.2" thickBot="1" x14ac:dyDescent="0.35">
      <c r="B49" s="88">
        <v>9</v>
      </c>
      <c r="C49" s="88" t="s">
        <v>122</v>
      </c>
      <c r="D49" s="282" t="str">
        <f>+'PAUTA LIBRE '!D14</f>
        <v>TELETON 2025 \ CIERRE ESTADIO NACIONAL</v>
      </c>
      <c r="E49" s="283"/>
      <c r="F49" s="283"/>
      <c r="G49" s="284"/>
      <c r="H49" s="88" t="str">
        <f>+'PAUTA LIBRE '!E14</f>
        <v>22:00 - 01:30</v>
      </c>
      <c r="I49" s="189">
        <f>VLOOKUP(D49,'PAUTA LIBRE '!$D$6:$N$14,11,0)/30</f>
        <v>666666.66666666663</v>
      </c>
      <c r="J49" s="167">
        <v>1</v>
      </c>
      <c r="K49" s="167"/>
      <c r="L49" s="167"/>
      <c r="M49" s="167"/>
      <c r="N49" s="167"/>
      <c r="O49" s="167"/>
      <c r="P49" s="167"/>
      <c r="Q49" s="167"/>
      <c r="R49" s="167"/>
      <c r="S49" s="167"/>
      <c r="T49" s="89">
        <f t="shared" si="1"/>
        <v>1</v>
      </c>
      <c r="U49" s="89">
        <f t="array" ref="U49">SUMPRODUCT(J49:S49,TRANSPOSE($C$25:$C$34))</f>
        <v>30</v>
      </c>
      <c r="V49" s="89">
        <f>+'PAUTAS PAQUETE'!V13</f>
        <v>60</v>
      </c>
      <c r="W49" s="89" t="str">
        <f t="shared" si="2"/>
        <v/>
      </c>
      <c r="X49" s="189">
        <f t="array" ref="X49">SUMPRODUCT($C$25:$C$34,1+$F$25:$F$34,TRANSPOSE(J49:S49))*VLOOKUP(D49,'PAUTA LIBRE '!$D$6:$U$14,11,0)/30</f>
        <v>20000000</v>
      </c>
      <c r="Y49" s="263"/>
    </row>
    <row r="50" spans="2:26" ht="16.2" thickBot="1" x14ac:dyDescent="0.35">
      <c r="B50" s="90"/>
      <c r="C50" s="90"/>
      <c r="H50" s="261" t="s">
        <v>123</v>
      </c>
      <c r="I50" s="262"/>
      <c r="J50" s="147">
        <f t="shared" ref="J50:T50" si="3">SUM(J41:J49)</f>
        <v>15</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15</v>
      </c>
      <c r="U50" s="144"/>
      <c r="V50" s="144"/>
      <c r="W50" s="144"/>
    </row>
    <row r="51" spans="2:26" ht="16.2" thickBot="1" x14ac:dyDescent="0.35">
      <c r="H51" s="92" t="s">
        <v>124</v>
      </c>
      <c r="I51" s="92"/>
      <c r="Y51" s="94"/>
    </row>
    <row r="52" spans="2:26" ht="16.2" thickBot="1" x14ac:dyDescent="0.35">
      <c r="B52" s="72" t="s">
        <v>125</v>
      </c>
      <c r="V52" s="64"/>
      <c r="W52" s="93" t="s">
        <v>1229</v>
      </c>
      <c r="X52" s="162">
        <f>SUM(X41:X49)</f>
        <v>100800000</v>
      </c>
    </row>
    <row r="53" spans="2:26" ht="16.2" thickBot="1" x14ac:dyDescent="0.35">
      <c r="B53" s="72" t="s">
        <v>194</v>
      </c>
      <c r="E53" s="157"/>
      <c r="F53" s="269">
        <v>39597.67</v>
      </c>
      <c r="G53" s="269"/>
      <c r="U53" s="93"/>
      <c r="V53" s="64"/>
      <c r="W53" s="93" t="s">
        <v>1230</v>
      </c>
      <c r="X53" s="218">
        <f>IFERROR(HLOOKUP($E$17,'PAUTAS PAQUETE'!$H$4:$L$20,16,0),0)</f>
        <v>0.64</v>
      </c>
      <c r="Y53" s="148"/>
    </row>
    <row r="54" spans="2:26" ht="18.600000000000001" thickBot="1" x14ac:dyDescent="0.4">
      <c r="B54" s="87"/>
      <c r="U54" s="97"/>
      <c r="V54" s="64"/>
      <c r="W54" s="93" t="s">
        <v>1231</v>
      </c>
      <c r="X54" s="164">
        <f>+X52*(1-X53)</f>
        <v>36288000</v>
      </c>
    </row>
    <row r="55" spans="2:26" ht="16.2" thickBot="1" x14ac:dyDescent="0.35">
      <c r="Q55" s="96"/>
      <c r="U55" s="93"/>
    </row>
    <row r="56" spans="2:26" ht="18.600000000000001" thickBot="1" x14ac:dyDescent="0.4">
      <c r="U56" s="95"/>
      <c r="V56" s="157"/>
      <c r="W56" s="93" t="s">
        <v>1228</v>
      </c>
      <c r="X56" s="162">
        <f>IFERROR(HLOOKUP($E$17,'PAUTAS PAQUETE'!$H$4:$L$20,15,0),0)</f>
        <v>100800000</v>
      </c>
      <c r="Y56" s="133"/>
    </row>
    <row r="57" spans="2:26" ht="16.2" thickBot="1" x14ac:dyDescent="0.35">
      <c r="S57" s="173"/>
      <c r="V57" s="157"/>
      <c r="W57" s="93" t="s">
        <v>1232</v>
      </c>
      <c r="X57" s="190">
        <f>IFERROR(HLOOKUP($E$17,'PAUTAS PAQUETE'!$H$4:$L$20,17,0),0)</f>
        <v>36288000</v>
      </c>
    </row>
    <row r="58" spans="2:26" ht="16.2" thickBot="1" x14ac:dyDescent="0.35">
      <c r="S58" s="173"/>
      <c r="U58" s="138"/>
    </row>
    <row r="59" spans="2:26" ht="18.600000000000001" thickBot="1" x14ac:dyDescent="0.4">
      <c r="U59" s="257" t="s">
        <v>1233</v>
      </c>
      <c r="V59" s="257"/>
      <c r="W59" s="258"/>
      <c r="X59" s="163">
        <f>+X54-X57</f>
        <v>0</v>
      </c>
      <c r="Y59" s="259" t="str">
        <f>IF(X59&gt;X60,"LA PAUTA EXCEDE EL VALOR DEL PAQUETE CONSIDERANDO LA TOLERANCIA DE 5 UF",IF(X59&lt;0,"PAUTA INFERIOR AL VALOR MÍNIMO CON TOLERANCIA DE 5 UF",""))</f>
        <v/>
      </c>
      <c r="Z59" s="260"/>
    </row>
    <row r="60" spans="2:26" ht="22.5" customHeight="1" thickBot="1" x14ac:dyDescent="0.4">
      <c r="V60" s="64"/>
      <c r="W60" s="93" t="s">
        <v>1234</v>
      </c>
      <c r="X60" s="163">
        <f>5*'PAUTAS PAQUETE'!H27</f>
        <v>197988.34999999998</v>
      </c>
      <c r="Y60" s="259"/>
      <c r="Z60" s="260"/>
    </row>
    <row r="61" spans="2:26" ht="16.2" thickBot="1" x14ac:dyDescent="0.35"/>
    <row r="62" spans="2:26" s="157" customFormat="1" ht="16.2" thickBot="1" x14ac:dyDescent="0.35">
      <c r="W62" s="93" t="s">
        <v>1244</v>
      </c>
      <c r="X62" s="211">
        <f>+O102</f>
        <v>0</v>
      </c>
    </row>
    <row r="63" spans="2:26" s="173" customFormat="1" ht="16.2" thickBot="1" x14ac:dyDescent="0.35">
      <c r="U63" s="72"/>
      <c r="V63" s="72"/>
      <c r="W63" s="95" t="s">
        <v>1239</v>
      </c>
      <c r="X63" s="212">
        <f>+X57+X62</f>
        <v>36288000</v>
      </c>
    </row>
    <row r="64" spans="2:26" s="157" customFormat="1" ht="18" x14ac:dyDescent="0.35">
      <c r="B64" s="79" t="s">
        <v>126</v>
      </c>
    </row>
    <row r="65" spans="2:28" s="157" customFormat="1" x14ac:dyDescent="0.3">
      <c r="B65" s="72" t="s">
        <v>127</v>
      </c>
    </row>
    <row r="66" spans="2:28" s="157" customFormat="1" x14ac:dyDescent="0.3">
      <c r="B66" s="72" t="s">
        <v>1240</v>
      </c>
    </row>
    <row r="67" spans="2:28" s="157" customFormat="1" x14ac:dyDescent="0.3"/>
    <row r="68" spans="2:28" s="157" customFormat="1" x14ac:dyDescent="0.3">
      <c r="B68" s="226" t="s">
        <v>1241</v>
      </c>
    </row>
    <row r="69" spans="2:28" s="157" customFormat="1" ht="16.2" thickBot="1" x14ac:dyDescent="0.35">
      <c r="W69" s="93"/>
      <c r="X69" s="192"/>
    </row>
    <row r="70" spans="2:28" ht="47.4" thickBot="1" x14ac:dyDescent="0.35">
      <c r="B70" s="150" t="s">
        <v>107</v>
      </c>
      <c r="C70" s="151"/>
      <c r="D70" s="151"/>
      <c r="E70" s="152"/>
      <c r="F70" s="151" t="s">
        <v>1219</v>
      </c>
      <c r="G70" s="141" t="s">
        <v>90</v>
      </c>
      <c r="H70" s="141" t="s">
        <v>1236</v>
      </c>
      <c r="I70" s="141" t="s">
        <v>1237</v>
      </c>
      <c r="J70" s="141" t="s">
        <v>1238</v>
      </c>
      <c r="K70" s="141" t="s">
        <v>1211</v>
      </c>
      <c r="L70" s="141" t="s">
        <v>1220</v>
      </c>
      <c r="M70" s="141" t="s">
        <v>1208</v>
      </c>
      <c r="N70" s="141" t="s">
        <v>1221</v>
      </c>
      <c r="O70" s="98" t="s">
        <v>1209</v>
      </c>
    </row>
    <row r="71" spans="2:28" x14ac:dyDescent="0.3">
      <c r="B71" s="252"/>
      <c r="C71" s="253"/>
      <c r="D71" s="253"/>
      <c r="E71" s="254"/>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3">
      <c r="B72" s="246"/>
      <c r="C72" s="247"/>
      <c r="D72" s="247"/>
      <c r="E72" s="248"/>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3">
      <c r="B73" s="246"/>
      <c r="C73" s="247"/>
      <c r="D73" s="247"/>
      <c r="E73" s="248"/>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3">
      <c r="B74" s="246"/>
      <c r="C74" s="247"/>
      <c r="D74" s="247"/>
      <c r="E74" s="248"/>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3">
      <c r="B75" s="246"/>
      <c r="C75" s="247"/>
      <c r="D75" s="247"/>
      <c r="E75" s="248"/>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3">
      <c r="B76" s="246"/>
      <c r="C76" s="247"/>
      <c r="D76" s="247"/>
      <c r="E76" s="248"/>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3">
      <c r="B77" s="246"/>
      <c r="C77" s="247"/>
      <c r="D77" s="247"/>
      <c r="E77" s="248"/>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3">
      <c r="B78" s="246"/>
      <c r="C78" s="247"/>
      <c r="D78" s="247"/>
      <c r="E78" s="248"/>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3">
      <c r="B79" s="246"/>
      <c r="C79" s="247"/>
      <c r="D79" s="247"/>
      <c r="E79" s="248"/>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3">
      <c r="B80" s="246"/>
      <c r="C80" s="247"/>
      <c r="D80" s="247"/>
      <c r="E80" s="248"/>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s="157" customFormat="1" ht="15" customHeight="1" x14ac:dyDescent="0.3">
      <c r="B81" s="246"/>
      <c r="C81" s="247"/>
      <c r="D81" s="247"/>
      <c r="E81" s="248"/>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s="157" customFormat="1" ht="15" customHeight="1" x14ac:dyDescent="0.3">
      <c r="B82" s="246"/>
      <c r="C82" s="247"/>
      <c r="D82" s="247"/>
      <c r="E82" s="248"/>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s="157" customFormat="1" ht="15" customHeight="1" x14ac:dyDescent="0.3">
      <c r="B83" s="246"/>
      <c r="C83" s="247"/>
      <c r="D83" s="247"/>
      <c r="E83" s="248"/>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s="157" customFormat="1" ht="15" customHeight="1" x14ac:dyDescent="0.3">
      <c r="B84" s="246"/>
      <c r="C84" s="247"/>
      <c r="D84" s="247"/>
      <c r="E84" s="248"/>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s="157" customFormat="1" ht="15" customHeight="1" x14ac:dyDescent="0.3">
      <c r="B85" s="246"/>
      <c r="C85" s="247"/>
      <c r="D85" s="247"/>
      <c r="E85" s="248"/>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s="157" customFormat="1" ht="15" customHeight="1" x14ac:dyDescent="0.3">
      <c r="B86" s="246"/>
      <c r="C86" s="247"/>
      <c r="D86" s="247"/>
      <c r="E86" s="248"/>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s="157" customFormat="1" ht="15" customHeight="1" x14ac:dyDescent="0.3">
      <c r="B87" s="246"/>
      <c r="C87" s="247"/>
      <c r="D87" s="247"/>
      <c r="E87" s="248"/>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s="157" customFormat="1" ht="15" customHeight="1" x14ac:dyDescent="0.3">
      <c r="B88" s="246"/>
      <c r="C88" s="247"/>
      <c r="D88" s="247"/>
      <c r="E88" s="248"/>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s="157" customFormat="1" ht="15" customHeight="1" x14ac:dyDescent="0.3">
      <c r="B89" s="246"/>
      <c r="C89" s="247"/>
      <c r="D89" s="247"/>
      <c r="E89" s="248"/>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s="157" customFormat="1" ht="15" customHeight="1" x14ac:dyDescent="0.3">
      <c r="B90" s="246"/>
      <c r="C90" s="247"/>
      <c r="D90" s="247"/>
      <c r="E90" s="248"/>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s="157" customFormat="1" ht="15" customHeight="1" x14ac:dyDescent="0.3">
      <c r="B91" s="246"/>
      <c r="C91" s="247"/>
      <c r="D91" s="247"/>
      <c r="E91" s="248"/>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s="157" customFormat="1" ht="15" customHeight="1" x14ac:dyDescent="0.3">
      <c r="B92" s="246"/>
      <c r="C92" s="247"/>
      <c r="D92" s="247"/>
      <c r="E92" s="248"/>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s="157" customFormat="1" ht="15" customHeight="1" x14ac:dyDescent="0.3">
      <c r="B93" s="246"/>
      <c r="C93" s="247"/>
      <c r="D93" s="247"/>
      <c r="E93" s="248"/>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s="157" customFormat="1" ht="15" customHeight="1" x14ac:dyDescent="0.3">
      <c r="B94" s="246"/>
      <c r="C94" s="247"/>
      <c r="D94" s="247"/>
      <c r="E94" s="248"/>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s="157" customFormat="1" ht="15" customHeight="1" x14ac:dyDescent="0.3">
      <c r="B95" s="246"/>
      <c r="C95" s="247"/>
      <c r="D95" s="247"/>
      <c r="E95" s="248"/>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s="157" customFormat="1" ht="15" customHeight="1" x14ac:dyDescent="0.3">
      <c r="B96" s="246"/>
      <c r="C96" s="247"/>
      <c r="D96" s="247"/>
      <c r="E96" s="248"/>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s="157" customFormat="1" ht="15" customHeight="1" x14ac:dyDescent="0.3">
      <c r="B97" s="246"/>
      <c r="C97" s="247"/>
      <c r="D97" s="247"/>
      <c r="E97" s="248"/>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s="157" customFormat="1" ht="15" customHeight="1" x14ac:dyDescent="0.3">
      <c r="B98" s="246"/>
      <c r="C98" s="247"/>
      <c r="D98" s="247"/>
      <c r="E98" s="248"/>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s="157" customFormat="1" ht="15" customHeight="1" x14ac:dyDescent="0.3">
      <c r="B99" s="246"/>
      <c r="C99" s="247"/>
      <c r="D99" s="247"/>
      <c r="E99" s="248"/>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s="157" customFormat="1" ht="15" customHeight="1" thickBot="1" x14ac:dyDescent="0.35">
      <c r="B100" s="249"/>
      <c r="C100" s="250"/>
      <c r="D100" s="250"/>
      <c r="E100" s="251"/>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s="157" customFormat="1" ht="15" customHeight="1" thickBot="1" x14ac:dyDescent="0.35">
      <c r="AB101" s="99"/>
    </row>
    <row r="102" spans="2:28" s="157" customFormat="1" ht="15" customHeight="1" thickBot="1" x14ac:dyDescent="0.35">
      <c r="K102" s="64"/>
      <c r="N102" s="93" t="s">
        <v>1243</v>
      </c>
      <c r="O102" s="211">
        <f>SUM(O71:O100)</f>
        <v>0</v>
      </c>
      <c r="AB102" s="99"/>
    </row>
    <row r="103" spans="2:28" ht="15.75" customHeight="1" x14ac:dyDescent="0.3">
      <c r="B103" s="157"/>
      <c r="C103" s="157"/>
      <c r="D103" s="157"/>
      <c r="E103" s="157"/>
      <c r="F103" s="157"/>
      <c r="I103" s="64"/>
      <c r="N103" s="138"/>
      <c r="O103" s="138"/>
      <c r="AB103" s="99"/>
    </row>
    <row r="104" spans="2:28" ht="15" customHeight="1" x14ac:dyDescent="0.3">
      <c r="B104" s="157"/>
      <c r="C104" s="157"/>
      <c r="D104" s="157"/>
      <c r="E104" s="157"/>
      <c r="F104" s="157"/>
      <c r="I104" s="64"/>
      <c r="N104" s="138"/>
      <c r="O104" s="138"/>
      <c r="AB104" s="99"/>
    </row>
    <row r="105" spans="2:28" ht="15.75" customHeight="1" x14ac:dyDescent="0.3">
      <c r="B105" s="157"/>
      <c r="C105" s="157"/>
      <c r="D105" s="157"/>
      <c r="E105" s="157"/>
      <c r="F105" s="157"/>
      <c r="I105" s="64"/>
      <c r="M105" s="138"/>
      <c r="N105" s="138"/>
      <c r="O105" s="138"/>
      <c r="AB105" s="99"/>
    </row>
    <row r="106" spans="2:28" ht="15" customHeight="1" x14ac:dyDescent="0.3">
      <c r="B106" s="157"/>
      <c r="C106" s="157"/>
      <c r="D106" s="157"/>
      <c r="E106" s="157"/>
      <c r="F106" s="157"/>
      <c r="I106" s="64"/>
      <c r="M106" s="138"/>
      <c r="N106" s="138"/>
      <c r="O106" s="138"/>
      <c r="AB106" s="99"/>
    </row>
  </sheetData>
  <mergeCells count="89">
    <mergeCell ref="D24:E24"/>
    <mergeCell ref="D41:G41"/>
    <mergeCell ref="D34:E34"/>
    <mergeCell ref="G34:M34"/>
    <mergeCell ref="D49:G49"/>
    <mergeCell ref="D48:G48"/>
    <mergeCell ref="D47:G47"/>
    <mergeCell ref="D46:G46"/>
    <mergeCell ref="D45:G45"/>
    <mergeCell ref="D44:G44"/>
    <mergeCell ref="D25:E25"/>
    <mergeCell ref="G25:M25"/>
    <mergeCell ref="G24:M24"/>
    <mergeCell ref="D43:G43"/>
    <mergeCell ref="D42:G42"/>
    <mergeCell ref="D28:E28"/>
    <mergeCell ref="G28:M28"/>
    <mergeCell ref="N28:O28"/>
    <mergeCell ref="D29:E29"/>
    <mergeCell ref="G29:M29"/>
    <mergeCell ref="N29:O29"/>
    <mergeCell ref="D26:E26"/>
    <mergeCell ref="G26:M26"/>
    <mergeCell ref="N26:O26"/>
    <mergeCell ref="D27:E27"/>
    <mergeCell ref="G27:M27"/>
    <mergeCell ref="N27:O27"/>
    <mergeCell ref="D31:E31"/>
    <mergeCell ref="G31:M31"/>
    <mergeCell ref="N31:O31"/>
    <mergeCell ref="E20:L20"/>
    <mergeCell ref="E7:P7"/>
    <mergeCell ref="E8:P8"/>
    <mergeCell ref="E12:L12"/>
    <mergeCell ref="E13:L13"/>
    <mergeCell ref="E14:L14"/>
    <mergeCell ref="E15:L15"/>
    <mergeCell ref="E16:L16"/>
    <mergeCell ref="E17:L17"/>
    <mergeCell ref="E18:L18"/>
    <mergeCell ref="E19:L19"/>
    <mergeCell ref="N25:O25"/>
    <mergeCell ref="D30:E30"/>
    <mergeCell ref="N24:O24"/>
    <mergeCell ref="U59:W59"/>
    <mergeCell ref="Y59:Z60"/>
    <mergeCell ref="H50:I50"/>
    <mergeCell ref="Y41:Y49"/>
    <mergeCell ref="N33:O33"/>
    <mergeCell ref="N30:O30"/>
    <mergeCell ref="G30:M30"/>
    <mergeCell ref="F53:G53"/>
    <mergeCell ref="N34:O34"/>
    <mergeCell ref="D40:G40"/>
    <mergeCell ref="D32:E32"/>
    <mergeCell ref="G32:M32"/>
    <mergeCell ref="N32:O32"/>
    <mergeCell ref="D33:E33"/>
    <mergeCell ref="G33:M33"/>
    <mergeCell ref="B81:E81"/>
    <mergeCell ref="B82:E82"/>
    <mergeCell ref="B83:E83"/>
    <mergeCell ref="B84:E84"/>
    <mergeCell ref="B85:E85"/>
    <mergeCell ref="B76:E76"/>
    <mergeCell ref="B77:E77"/>
    <mergeCell ref="B78:E78"/>
    <mergeCell ref="B79:E79"/>
    <mergeCell ref="B80:E80"/>
    <mergeCell ref="B71:E71"/>
    <mergeCell ref="B72:E72"/>
    <mergeCell ref="B73:E73"/>
    <mergeCell ref="B74:E74"/>
    <mergeCell ref="B75:E75"/>
    <mergeCell ref="B86:E86"/>
    <mergeCell ref="B87:E87"/>
    <mergeCell ref="B88:E88"/>
    <mergeCell ref="B89:E89"/>
    <mergeCell ref="B90:E90"/>
    <mergeCell ref="B91:E91"/>
    <mergeCell ref="B92:E92"/>
    <mergeCell ref="B93:E93"/>
    <mergeCell ref="B94:E94"/>
    <mergeCell ref="B95:E95"/>
    <mergeCell ref="B96:E96"/>
    <mergeCell ref="B97:E97"/>
    <mergeCell ref="B98:E98"/>
    <mergeCell ref="B99:E99"/>
    <mergeCell ref="B100:E100"/>
  </mergeCells>
  <conditionalFormatting sqref="T47:T48 B48:H48 B47:C47 H47 W47:W48 L47:P48">
    <cfRule type="expression" dxfId="76" priority="43">
      <formula>#REF!=1398</formula>
    </cfRule>
  </conditionalFormatting>
  <conditionalFormatting sqref="Q47:Q48">
    <cfRule type="expression" dxfId="75" priority="42">
      <formula>#REF!=1398</formula>
    </cfRule>
  </conditionalFormatting>
  <conditionalFormatting sqref="R47:R48">
    <cfRule type="expression" dxfId="74" priority="41">
      <formula>#REF!=1398</formula>
    </cfRule>
  </conditionalFormatting>
  <conditionalFormatting sqref="S47:S48">
    <cfRule type="expression" dxfId="73" priority="40">
      <formula>#REF!=1398</formula>
    </cfRule>
  </conditionalFormatting>
  <conditionalFormatting sqref="K47:K48">
    <cfRule type="expression" dxfId="72" priority="37">
      <formula>#REF!=1398</formula>
    </cfRule>
  </conditionalFormatting>
  <conditionalFormatting sqref="V47:V48">
    <cfRule type="expression" dxfId="71" priority="36">
      <formula>#REF!=1398</formula>
    </cfRule>
  </conditionalFormatting>
  <conditionalFormatting sqref="U47:U48">
    <cfRule type="expression" dxfId="70" priority="35">
      <formula>#REF!=1398</formula>
    </cfRule>
  </conditionalFormatting>
  <conditionalFormatting sqref="W41:W49">
    <cfRule type="colorScale" priority="34">
      <colorScale>
        <cfvo type="min"/>
        <cfvo type="num" val="0"/>
        <color rgb="FFFF7128"/>
        <color rgb="FFFF0000"/>
      </colorScale>
    </cfRule>
  </conditionalFormatting>
  <conditionalFormatting sqref="J71:J100">
    <cfRule type="cellIs" dxfId="69" priority="21" operator="greaterThan">
      <formula>$H$71</formula>
    </cfRule>
  </conditionalFormatting>
  <conditionalFormatting sqref="X47:X48">
    <cfRule type="expression" dxfId="68" priority="12">
      <formula>#REF!=1398</formula>
    </cfRule>
  </conditionalFormatting>
  <conditionalFormatting sqref="I47:I48">
    <cfRule type="expression" dxfId="67" priority="10">
      <formula>#REF!=1398</formula>
    </cfRule>
  </conditionalFormatting>
  <conditionalFormatting sqref="Y41:Y49">
    <cfRule type="expression" dxfId="66" priority="9">
      <formula>SUM($W$41:$W$49)&gt;0</formula>
    </cfRule>
  </conditionalFormatting>
  <conditionalFormatting sqref="J47:J48">
    <cfRule type="expression" dxfId="65" priority="6">
      <formula>#REF!=1398</formula>
    </cfRule>
  </conditionalFormatting>
  <conditionalFormatting sqref="X59">
    <cfRule type="cellIs" dxfId="64" priority="4" operator="lessThan">
      <formula>0</formula>
    </cfRule>
    <cfRule type="cellIs" dxfId="63" priority="5" operator="equal">
      <formula>0</formula>
    </cfRule>
    <cfRule type="cellIs" dxfId="62" priority="1" operator="greaterThan">
      <formula>$X$60</formula>
    </cfRule>
  </conditionalFormatting>
  <conditionalFormatting sqref="Y59:Z60">
    <cfRule type="expression" dxfId="61" priority="3">
      <formula>$X$59&gt;$X$60</formula>
    </cfRule>
  </conditionalFormatting>
  <dataValidations disablePrompts="1" count="1">
    <dataValidation type="list" allowBlank="1" showInputMessage="1" showErrorMessage="1" sqref="G71:G100">
      <formula1>$B$25:$B$34</formula1>
    </dataValidation>
  </dataValidations>
  <printOptions horizontalCentered="1"/>
  <pageMargins left="0.31496062992125984" right="0.11811023622047245" top="0.74803149606299213" bottom="0.55118110236220474" header="0.31496062992125984" footer="0.11811023622047245"/>
  <pageSetup scale="41"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761285F7-20CB-47D8-BACF-1CCB20E78867}">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disablePrompts="1" count="6">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x14:formula1>
            <xm:f>Auxiliar1!$C$12:$C$57</xm:f>
          </x14:formula1>
          <xm:sqref>E18:L18</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Auxiliar!$C$3:$C$8</xm:f>
          </x14:formula1>
          <xm:sqref>M71:M100</xm:sqref>
        </x14:dataValidation>
        <x14:dataValidation type="list" showInputMessage="1" showErrorMessage="1">
          <x14:formula1>
            <xm:f>'PAUTA LIBRE '!$D$5:$D$14</xm:f>
          </x14:formula1>
          <xm:sqref>B71:B100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B106"/>
  <sheetViews>
    <sheetView showGridLines="0" topLeftCell="A17" zoomScale="70" zoomScaleNormal="70" workbookViewId="0">
      <selection activeCell="J42" sqref="J42"/>
    </sheetView>
  </sheetViews>
  <sheetFormatPr baseColWidth="10" defaultColWidth="8.33203125" defaultRowHeight="15.6" x14ac:dyDescent="0.3"/>
  <cols>
    <col min="1" max="1" width="5.33203125" style="173" customWidth="1"/>
    <col min="2" max="2" width="23.109375" style="173" customWidth="1"/>
    <col min="3" max="3" width="11.5546875" style="173" customWidth="1"/>
    <col min="4" max="4" width="12.6640625" style="173" customWidth="1"/>
    <col min="5" max="5" width="9.88671875" style="173" customWidth="1"/>
    <col min="6" max="6" width="16" style="173" customWidth="1"/>
    <col min="7" max="7" width="8.109375" style="173" customWidth="1"/>
    <col min="8" max="8" width="22.88671875" style="173" customWidth="1"/>
    <col min="9" max="9" width="19" style="173" customWidth="1"/>
    <col min="10" max="12" width="10.88671875" style="173" customWidth="1"/>
    <col min="13" max="13" width="16" style="173" customWidth="1"/>
    <col min="14" max="14" width="10.88671875" style="173" customWidth="1"/>
    <col min="15" max="15" width="15.33203125" style="173" customWidth="1"/>
    <col min="16" max="18" width="10.88671875" style="173" customWidth="1"/>
    <col min="19" max="19" width="13.5546875" style="173" customWidth="1"/>
    <col min="20" max="20" width="10.44140625" style="173" customWidth="1"/>
    <col min="21" max="21" width="11.33203125" style="173" customWidth="1"/>
    <col min="22" max="22" width="15.88671875" style="173" customWidth="1"/>
    <col min="23" max="23" width="11.33203125" style="173" customWidth="1"/>
    <col min="24" max="24" width="23.88671875" style="173" customWidth="1"/>
    <col min="25" max="25" width="31" style="173" bestFit="1" customWidth="1"/>
    <col min="26" max="26" width="17.44140625" style="173" bestFit="1" customWidth="1"/>
    <col min="27" max="27" width="14.44140625" style="173" customWidth="1"/>
    <col min="28" max="28" width="8.33203125" style="173"/>
    <col min="29" max="29" width="10.33203125" style="173" bestFit="1" customWidth="1"/>
    <col min="30" max="66" width="8.33203125" style="173"/>
    <col min="67" max="67" width="10.109375" style="173" customWidth="1"/>
    <col min="68" max="16384" width="8.33203125" style="173"/>
  </cols>
  <sheetData>
    <row r="1" spans="2:21" hidden="1" x14ac:dyDescent="0.3">
      <c r="B1" s="63"/>
    </row>
    <row r="2" spans="2:21" hidden="1" x14ac:dyDescent="0.3">
      <c r="B2" s="63"/>
      <c r="H2"/>
      <c r="I2"/>
    </row>
    <row r="3" spans="2:21" hidden="1" x14ac:dyDescent="0.3">
      <c r="B3" s="63"/>
    </row>
    <row r="4" spans="2:21" hidden="1" x14ac:dyDescent="0.3">
      <c r="B4" s="63"/>
    </row>
    <row r="6" spans="2:21" ht="18" customHeight="1" x14ac:dyDescent="0.3">
      <c r="C6" s="65"/>
    </row>
    <row r="7" spans="2:21" ht="15.75" customHeight="1" x14ac:dyDescent="0.3">
      <c r="E7" s="276"/>
      <c r="F7" s="276"/>
      <c r="G7" s="276"/>
      <c r="H7" s="276"/>
      <c r="I7" s="276"/>
      <c r="J7" s="276"/>
      <c r="K7" s="276"/>
      <c r="L7" s="276"/>
      <c r="M7" s="276"/>
      <c r="N7" s="276"/>
      <c r="O7" s="276"/>
      <c r="P7" s="276"/>
    </row>
    <row r="8" spans="2:21" ht="17.25" customHeight="1" x14ac:dyDescent="0.3">
      <c r="E8" s="276"/>
      <c r="F8" s="276"/>
      <c r="G8" s="276"/>
      <c r="H8" s="276"/>
      <c r="I8" s="276"/>
      <c r="J8" s="276"/>
      <c r="K8" s="276"/>
      <c r="L8" s="276"/>
      <c r="M8" s="276"/>
      <c r="N8" s="276"/>
      <c r="O8" s="276"/>
      <c r="P8" s="276"/>
    </row>
    <row r="9" spans="2:21" ht="16.2" thickBot="1" x14ac:dyDescent="0.35">
      <c r="B9" s="226"/>
      <c r="C9" s="226" t="s">
        <v>1264</v>
      </c>
      <c r="E9" s="169"/>
      <c r="F9" s="169"/>
      <c r="G9" s="169"/>
      <c r="H9" s="169"/>
      <c r="I9" s="169"/>
      <c r="J9" s="169"/>
      <c r="K9" s="169"/>
      <c r="L9" s="169"/>
      <c r="M9" s="169"/>
      <c r="N9" s="169"/>
      <c r="O9" s="169"/>
      <c r="P9" s="169"/>
      <c r="Q9" s="169"/>
    </row>
    <row r="10" spans="2:21" ht="21.6" thickBot="1" x14ac:dyDescent="0.45">
      <c r="B10" s="219" t="s">
        <v>1246</v>
      </c>
      <c r="C10" s="220"/>
      <c r="E10" s="169"/>
      <c r="F10" s="169"/>
      <c r="G10" s="169"/>
      <c r="H10" s="169"/>
      <c r="I10" s="169"/>
      <c r="J10" s="169"/>
      <c r="K10" s="169"/>
      <c r="L10" s="169"/>
      <c r="M10" s="169"/>
      <c r="N10" s="169"/>
      <c r="O10" s="169"/>
      <c r="P10" s="169"/>
      <c r="Q10" s="169"/>
    </row>
    <row r="11" spans="2:21" x14ac:dyDescent="0.3">
      <c r="E11" s="226" t="s">
        <v>1262</v>
      </c>
      <c r="F11" s="169"/>
      <c r="G11" s="169"/>
      <c r="H11" s="169"/>
      <c r="I11" s="169"/>
      <c r="J11" s="169"/>
      <c r="K11" s="169"/>
      <c r="L11" s="169"/>
      <c r="M11" s="169"/>
      <c r="N11" s="169"/>
      <c r="O11" s="169"/>
      <c r="P11" s="169"/>
      <c r="Q11" s="169"/>
    </row>
    <row r="12" spans="2:21" ht="15.75" customHeight="1" x14ac:dyDescent="0.3">
      <c r="B12" s="67" t="s">
        <v>79</v>
      </c>
      <c r="D12" s="68"/>
      <c r="E12" s="277"/>
      <c r="F12" s="277"/>
      <c r="G12" s="277"/>
      <c r="H12" s="277"/>
      <c r="I12" s="277"/>
      <c r="J12" s="277"/>
      <c r="K12" s="277"/>
      <c r="L12" s="277"/>
      <c r="M12" s="173" t="s">
        <v>1263</v>
      </c>
      <c r="N12" s="69"/>
      <c r="O12" s="69"/>
      <c r="P12" s="69"/>
      <c r="Q12" s="69"/>
      <c r="R12" s="69"/>
      <c r="S12" s="69"/>
      <c r="T12" s="69"/>
      <c r="U12" s="69"/>
    </row>
    <row r="13" spans="2:21" ht="15.75" customHeight="1" x14ac:dyDescent="0.3">
      <c r="B13" s="67" t="s">
        <v>80</v>
      </c>
      <c r="D13" s="70"/>
      <c r="E13" s="277"/>
      <c r="F13" s="277"/>
      <c r="G13" s="277"/>
      <c r="H13" s="277"/>
      <c r="I13" s="277"/>
      <c r="J13" s="277"/>
      <c r="K13" s="277"/>
      <c r="L13" s="277"/>
      <c r="M13" s="173" t="s">
        <v>1263</v>
      </c>
      <c r="N13" s="69"/>
      <c r="O13" s="69"/>
      <c r="P13" s="69"/>
      <c r="Q13" s="69"/>
      <c r="R13" s="69"/>
      <c r="S13" s="69"/>
      <c r="T13" s="69"/>
      <c r="U13" s="69"/>
    </row>
    <row r="14" spans="2:21" ht="15.75" customHeight="1" x14ac:dyDescent="0.3">
      <c r="B14" s="67" t="s">
        <v>81</v>
      </c>
      <c r="D14" s="70"/>
      <c r="E14" s="277"/>
      <c r="F14" s="277"/>
      <c r="G14" s="277"/>
      <c r="H14" s="277"/>
      <c r="I14" s="277"/>
      <c r="J14" s="277"/>
      <c r="K14" s="277"/>
      <c r="L14" s="277"/>
      <c r="M14" s="173" t="s">
        <v>1263</v>
      </c>
      <c r="N14" s="69"/>
      <c r="O14" s="69"/>
      <c r="P14" s="69"/>
      <c r="Q14" s="69"/>
      <c r="R14" s="69"/>
      <c r="S14" s="69"/>
      <c r="T14" s="69"/>
      <c r="U14" s="69"/>
    </row>
    <row r="15" spans="2:21" ht="15.75" customHeight="1" x14ac:dyDescent="0.3">
      <c r="B15" s="67" t="s">
        <v>82</v>
      </c>
      <c r="D15" s="70"/>
      <c r="E15" s="277"/>
      <c r="F15" s="277"/>
      <c r="G15" s="277"/>
      <c r="H15" s="277"/>
      <c r="I15" s="277"/>
      <c r="J15" s="277"/>
      <c r="K15" s="277"/>
      <c r="L15" s="277"/>
      <c r="M15" s="173" t="s">
        <v>1263</v>
      </c>
      <c r="N15" s="69"/>
      <c r="O15" s="69"/>
      <c r="P15" s="69"/>
      <c r="Q15" s="69"/>
      <c r="R15" s="69"/>
      <c r="S15" s="69"/>
      <c r="T15" s="69"/>
      <c r="U15" s="69"/>
    </row>
    <row r="16" spans="2:21" ht="15.75" customHeight="1" x14ac:dyDescent="0.3">
      <c r="B16" s="67" t="s">
        <v>83</v>
      </c>
      <c r="E16" s="277"/>
      <c r="F16" s="277"/>
      <c r="G16" s="277"/>
      <c r="H16" s="277"/>
      <c r="I16" s="277"/>
      <c r="J16" s="277"/>
      <c r="K16" s="277"/>
      <c r="L16" s="277"/>
      <c r="M16" s="173" t="s">
        <v>1263</v>
      </c>
      <c r="N16" s="69"/>
      <c r="O16" s="69"/>
      <c r="P16" s="69"/>
      <c r="Q16" s="69"/>
      <c r="R16" s="69"/>
      <c r="S16" s="69"/>
      <c r="T16" s="69"/>
      <c r="U16" s="69"/>
    </row>
    <row r="17" spans="2:24" ht="15.75" customHeight="1" x14ac:dyDescent="0.3">
      <c r="B17" s="67" t="s">
        <v>84</v>
      </c>
      <c r="E17" s="278" t="s">
        <v>46</v>
      </c>
      <c r="F17" s="278"/>
      <c r="G17" s="278"/>
      <c r="H17" s="278"/>
      <c r="I17" s="278"/>
      <c r="J17" s="278"/>
      <c r="K17" s="278"/>
      <c r="L17" s="278"/>
      <c r="M17" s="173" t="s">
        <v>1263</v>
      </c>
      <c r="N17" s="69"/>
      <c r="O17" s="69"/>
      <c r="P17" s="69"/>
      <c r="Q17" s="69"/>
      <c r="R17" s="69"/>
      <c r="S17" s="69"/>
      <c r="T17" s="69"/>
      <c r="U17" s="69"/>
    </row>
    <row r="18" spans="2:24" ht="15.75" customHeight="1" x14ac:dyDescent="0.3">
      <c r="B18" s="67" t="s">
        <v>85</v>
      </c>
      <c r="E18" s="277"/>
      <c r="F18" s="277"/>
      <c r="G18" s="277"/>
      <c r="H18" s="277"/>
      <c r="I18" s="277"/>
      <c r="J18" s="277"/>
      <c r="K18" s="277"/>
      <c r="L18" s="277"/>
      <c r="M18" s="173" t="s">
        <v>1263</v>
      </c>
      <c r="N18" s="69"/>
      <c r="O18" s="69"/>
      <c r="P18" s="69"/>
      <c r="Q18" s="69"/>
      <c r="R18" s="69"/>
      <c r="S18" s="69"/>
      <c r="T18" s="69"/>
      <c r="U18" s="69"/>
    </row>
    <row r="19" spans="2:24" ht="15.75" customHeight="1" x14ac:dyDescent="0.3">
      <c r="B19" s="67" t="s">
        <v>86</v>
      </c>
      <c r="E19" s="275"/>
      <c r="F19" s="275"/>
      <c r="G19" s="275"/>
      <c r="H19" s="275"/>
      <c r="I19" s="275"/>
      <c r="J19" s="275"/>
      <c r="K19" s="275"/>
      <c r="L19" s="275"/>
      <c r="M19" s="69"/>
      <c r="N19" s="69"/>
      <c r="O19" s="69"/>
      <c r="P19" s="69"/>
      <c r="Q19" s="69"/>
      <c r="R19" s="69"/>
      <c r="S19" s="69"/>
      <c r="T19" s="69"/>
      <c r="U19" s="69"/>
    </row>
    <row r="20" spans="2:24" ht="15.75" customHeight="1" x14ac:dyDescent="0.3">
      <c r="B20" s="67" t="s">
        <v>87</v>
      </c>
      <c r="E20" s="275"/>
      <c r="F20" s="275"/>
      <c r="G20" s="275"/>
      <c r="H20" s="275"/>
      <c r="I20" s="275"/>
      <c r="J20" s="275"/>
      <c r="K20" s="275"/>
      <c r="L20" s="275"/>
      <c r="M20" s="69"/>
      <c r="N20" s="69"/>
      <c r="O20" s="69"/>
      <c r="P20" s="69"/>
      <c r="Q20" s="69"/>
      <c r="R20" s="69"/>
      <c r="S20" s="69"/>
      <c r="T20" s="69"/>
      <c r="U20" s="69"/>
    </row>
    <row r="21" spans="2:24" ht="28.95" customHeight="1" x14ac:dyDescent="0.3">
      <c r="C21" s="69"/>
      <c r="D21" s="69"/>
      <c r="E21" s="69"/>
      <c r="F21" s="69"/>
      <c r="G21" s="69"/>
      <c r="H21" s="69"/>
      <c r="I21" s="69"/>
      <c r="J21" s="69"/>
      <c r="K21" s="69"/>
    </row>
    <row r="22" spans="2:24" ht="18" x14ac:dyDescent="0.35">
      <c r="B22" s="71" t="s">
        <v>88</v>
      </c>
      <c r="C22" s="69"/>
      <c r="D22" s="69"/>
      <c r="E22" s="69"/>
      <c r="F22" s="69"/>
      <c r="G22" s="69"/>
      <c r="H22" s="69"/>
      <c r="I22" s="69"/>
      <c r="J22" s="69"/>
      <c r="K22" s="69"/>
    </row>
    <row r="23" spans="2:24" x14ac:dyDescent="0.3">
      <c r="B23" s="72" t="s">
        <v>89</v>
      </c>
    </row>
    <row r="24" spans="2:24" ht="31.2" x14ac:dyDescent="0.3">
      <c r="B24" s="168" t="s">
        <v>90</v>
      </c>
      <c r="C24" s="156" t="s">
        <v>1227</v>
      </c>
      <c r="D24" s="255" t="s">
        <v>91</v>
      </c>
      <c r="E24" s="256"/>
      <c r="F24" s="156" t="s">
        <v>1226</v>
      </c>
      <c r="G24" s="255" t="s">
        <v>92</v>
      </c>
      <c r="H24" s="288"/>
      <c r="I24" s="288"/>
      <c r="J24" s="288"/>
      <c r="K24" s="288"/>
      <c r="L24" s="288"/>
      <c r="M24" s="256"/>
      <c r="N24" s="255" t="s">
        <v>1225</v>
      </c>
      <c r="O24" s="256"/>
      <c r="P24" s="185"/>
      <c r="Q24" s="185"/>
    </row>
    <row r="25" spans="2:24" x14ac:dyDescent="0.3">
      <c r="B25" s="140" t="s">
        <v>93</v>
      </c>
      <c r="C25" s="75">
        <v>30</v>
      </c>
      <c r="D25" s="273" t="s">
        <v>94</v>
      </c>
      <c r="E25" s="274"/>
      <c r="F25" s="186">
        <f>IF(D25="SI",30%,0%)</f>
        <v>0</v>
      </c>
      <c r="G25" s="266"/>
      <c r="H25" s="267"/>
      <c r="I25" s="267"/>
      <c r="J25" s="267"/>
      <c r="K25" s="267"/>
      <c r="L25" s="267"/>
      <c r="M25" s="268"/>
      <c r="N25" s="264"/>
      <c r="O25" s="265"/>
      <c r="P25" s="185"/>
      <c r="Q25" s="185"/>
    </row>
    <row r="26" spans="2:24" x14ac:dyDescent="0.3">
      <c r="B26" s="140" t="s">
        <v>95</v>
      </c>
      <c r="C26" s="75">
        <v>30</v>
      </c>
      <c r="D26" s="273" t="s">
        <v>94</v>
      </c>
      <c r="E26" s="274"/>
      <c r="F26" s="186">
        <f t="shared" ref="F26:F34" si="0">IF(D26="SI",30%,0%)</f>
        <v>0</v>
      </c>
      <c r="G26" s="266"/>
      <c r="H26" s="267"/>
      <c r="I26" s="267"/>
      <c r="J26" s="267"/>
      <c r="K26" s="267"/>
      <c r="L26" s="267"/>
      <c r="M26" s="268"/>
      <c r="N26" s="264"/>
      <c r="O26" s="265"/>
      <c r="P26" s="185"/>
      <c r="Q26" s="185"/>
    </row>
    <row r="27" spans="2:24" x14ac:dyDescent="0.3">
      <c r="B27" s="140" t="s">
        <v>96</v>
      </c>
      <c r="C27" s="75">
        <v>30</v>
      </c>
      <c r="D27" s="273" t="s">
        <v>94</v>
      </c>
      <c r="E27" s="274"/>
      <c r="F27" s="186">
        <f t="shared" si="0"/>
        <v>0</v>
      </c>
      <c r="G27" s="266"/>
      <c r="H27" s="267"/>
      <c r="I27" s="267"/>
      <c r="J27" s="267"/>
      <c r="K27" s="267"/>
      <c r="L27" s="267"/>
      <c r="M27" s="268"/>
      <c r="N27" s="264"/>
      <c r="O27" s="265"/>
      <c r="P27" s="185"/>
      <c r="Q27" s="185"/>
    </row>
    <row r="28" spans="2:24" x14ac:dyDescent="0.3">
      <c r="B28" s="140" t="s">
        <v>97</v>
      </c>
      <c r="C28" s="75">
        <v>30</v>
      </c>
      <c r="D28" s="273" t="s">
        <v>94</v>
      </c>
      <c r="E28" s="274"/>
      <c r="F28" s="186">
        <f t="shared" si="0"/>
        <v>0</v>
      </c>
      <c r="G28" s="266"/>
      <c r="H28" s="267"/>
      <c r="I28" s="267"/>
      <c r="J28" s="267"/>
      <c r="K28" s="267"/>
      <c r="L28" s="267"/>
      <c r="M28" s="268"/>
      <c r="N28" s="264"/>
      <c r="O28" s="265"/>
      <c r="P28" s="185"/>
      <c r="Q28" s="185"/>
    </row>
    <row r="29" spans="2:24" x14ac:dyDescent="0.3">
      <c r="B29" s="140" t="s">
        <v>98</v>
      </c>
      <c r="C29" s="75">
        <v>30</v>
      </c>
      <c r="D29" s="273" t="s">
        <v>94</v>
      </c>
      <c r="E29" s="274"/>
      <c r="F29" s="186">
        <f t="shared" si="0"/>
        <v>0</v>
      </c>
      <c r="G29" s="266"/>
      <c r="H29" s="267"/>
      <c r="I29" s="267"/>
      <c r="J29" s="267"/>
      <c r="K29" s="267"/>
      <c r="L29" s="267"/>
      <c r="M29" s="268"/>
      <c r="N29" s="264"/>
      <c r="O29" s="265"/>
      <c r="P29" s="185"/>
      <c r="Q29" s="185"/>
    </row>
    <row r="30" spans="2:24" x14ac:dyDescent="0.3">
      <c r="B30" s="140" t="s">
        <v>99</v>
      </c>
      <c r="C30" s="75">
        <v>30</v>
      </c>
      <c r="D30" s="273" t="s">
        <v>94</v>
      </c>
      <c r="E30" s="274"/>
      <c r="F30" s="186">
        <f t="shared" si="0"/>
        <v>0</v>
      </c>
      <c r="G30" s="266"/>
      <c r="H30" s="267"/>
      <c r="I30" s="267"/>
      <c r="J30" s="267"/>
      <c r="K30" s="267"/>
      <c r="L30" s="267"/>
      <c r="M30" s="268"/>
      <c r="N30" s="264"/>
      <c r="O30" s="265"/>
      <c r="P30" s="185"/>
      <c r="Q30" s="185"/>
    </row>
    <row r="31" spans="2:24" x14ac:dyDescent="0.3">
      <c r="B31" s="140" t="s">
        <v>100</v>
      </c>
      <c r="C31" s="75">
        <v>30</v>
      </c>
      <c r="D31" s="273" t="s">
        <v>94</v>
      </c>
      <c r="E31" s="274"/>
      <c r="F31" s="186">
        <f t="shared" si="0"/>
        <v>0</v>
      </c>
      <c r="G31" s="266"/>
      <c r="H31" s="267"/>
      <c r="I31" s="267"/>
      <c r="J31" s="267"/>
      <c r="K31" s="267"/>
      <c r="L31" s="267"/>
      <c r="M31" s="268"/>
      <c r="N31" s="264"/>
      <c r="O31" s="265"/>
      <c r="P31" s="185"/>
      <c r="Q31" s="185"/>
    </row>
    <row r="32" spans="2:24" x14ac:dyDescent="0.3">
      <c r="B32" s="140" t="s">
        <v>101</v>
      </c>
      <c r="C32" s="75">
        <v>30</v>
      </c>
      <c r="D32" s="273" t="s">
        <v>94</v>
      </c>
      <c r="E32" s="274"/>
      <c r="F32" s="186">
        <f t="shared" si="0"/>
        <v>0</v>
      </c>
      <c r="G32" s="266"/>
      <c r="H32" s="267"/>
      <c r="I32" s="267"/>
      <c r="J32" s="267"/>
      <c r="K32" s="267"/>
      <c r="L32" s="267"/>
      <c r="M32" s="268"/>
      <c r="N32" s="264"/>
      <c r="O32" s="265"/>
      <c r="P32" s="185"/>
      <c r="Q32" s="185"/>
      <c r="R32" s="185"/>
      <c r="S32" s="185"/>
      <c r="T32" s="185"/>
      <c r="U32" s="185"/>
      <c r="X32" s="74"/>
    </row>
    <row r="33" spans="2:25" x14ac:dyDescent="0.3">
      <c r="B33" s="140" t="s">
        <v>102</v>
      </c>
      <c r="C33" s="75">
        <v>30</v>
      </c>
      <c r="D33" s="273" t="s">
        <v>94</v>
      </c>
      <c r="E33" s="274"/>
      <c r="F33" s="186">
        <f t="shared" si="0"/>
        <v>0</v>
      </c>
      <c r="G33" s="266"/>
      <c r="H33" s="267"/>
      <c r="I33" s="267"/>
      <c r="J33" s="267"/>
      <c r="K33" s="267"/>
      <c r="L33" s="267"/>
      <c r="M33" s="268"/>
      <c r="N33" s="264"/>
      <c r="O33" s="265"/>
      <c r="P33" s="185"/>
      <c r="Q33" s="185"/>
      <c r="R33" s="185"/>
      <c r="S33" s="185"/>
      <c r="T33" s="185"/>
      <c r="U33" s="185"/>
    </row>
    <row r="34" spans="2:25" x14ac:dyDescent="0.3">
      <c r="B34" s="140" t="s">
        <v>103</v>
      </c>
      <c r="C34" s="75">
        <v>30</v>
      </c>
      <c r="D34" s="273" t="s">
        <v>94</v>
      </c>
      <c r="E34" s="274"/>
      <c r="F34" s="186">
        <f t="shared" si="0"/>
        <v>0</v>
      </c>
      <c r="G34" s="266"/>
      <c r="H34" s="267"/>
      <c r="I34" s="267"/>
      <c r="J34" s="267"/>
      <c r="K34" s="267"/>
      <c r="L34" s="267"/>
      <c r="M34" s="268"/>
      <c r="N34" s="264"/>
      <c r="O34" s="265"/>
      <c r="P34" s="185"/>
      <c r="Q34" s="185"/>
      <c r="R34" s="185"/>
      <c r="S34" s="185"/>
      <c r="T34" s="185"/>
      <c r="U34" s="185"/>
    </row>
    <row r="35" spans="2:25" x14ac:dyDescent="0.3">
      <c r="B35" s="76" t="s">
        <v>128</v>
      </c>
      <c r="C35" s="77"/>
      <c r="D35" s="77"/>
      <c r="E35" s="78"/>
      <c r="F35" s="78"/>
      <c r="G35" s="63"/>
      <c r="H35" s="63"/>
      <c r="I35" s="63"/>
      <c r="J35" s="63"/>
      <c r="K35" s="63"/>
      <c r="L35" s="63"/>
      <c r="M35" s="63"/>
      <c r="N35" s="63"/>
      <c r="O35" s="185"/>
      <c r="P35" s="185"/>
      <c r="Q35" s="185"/>
      <c r="R35" s="185"/>
      <c r="S35" s="185"/>
      <c r="T35" s="185"/>
      <c r="U35" s="185"/>
    </row>
    <row r="36" spans="2:25" ht="18" x14ac:dyDescent="0.35">
      <c r="B36" s="79" t="s">
        <v>104</v>
      </c>
      <c r="C36" s="80"/>
      <c r="D36" s="80"/>
      <c r="E36" s="63"/>
      <c r="F36" s="63"/>
      <c r="G36" s="63"/>
      <c r="H36" s="63"/>
      <c r="I36" s="63"/>
      <c r="J36" s="63"/>
      <c r="K36" s="63"/>
      <c r="L36" s="63"/>
      <c r="M36" s="63"/>
      <c r="N36" s="63"/>
      <c r="O36" s="63"/>
      <c r="P36" s="63"/>
      <c r="Q36" s="63"/>
      <c r="R36" s="63"/>
      <c r="S36" s="63"/>
      <c r="T36" s="63"/>
    </row>
    <row r="37" spans="2:25" ht="16.2" thickBot="1" x14ac:dyDescent="0.35">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ht="16.2" hidden="1" thickBot="1" x14ac:dyDescent="0.35">
      <c r="B38" s="72"/>
      <c r="J38" s="193" t="s">
        <v>93</v>
      </c>
      <c r="K38" s="101" t="s">
        <v>95</v>
      </c>
      <c r="L38" s="101" t="s">
        <v>96</v>
      </c>
      <c r="M38" s="101" t="s">
        <v>97</v>
      </c>
      <c r="N38" s="101" t="s">
        <v>98</v>
      </c>
      <c r="O38" s="101" t="s">
        <v>99</v>
      </c>
      <c r="P38" s="101" t="s">
        <v>100</v>
      </c>
      <c r="Q38" s="101" t="s">
        <v>101</v>
      </c>
      <c r="R38" s="101" t="s">
        <v>102</v>
      </c>
      <c r="S38" s="194" t="s">
        <v>103</v>
      </c>
      <c r="T38" s="160"/>
    </row>
    <row r="39" spans="2:25" ht="16.2" hidden="1" thickBot="1" x14ac:dyDescent="0.35">
      <c r="B39" s="72"/>
      <c r="J39" s="145">
        <v>7</v>
      </c>
      <c r="K39" s="195">
        <v>8</v>
      </c>
      <c r="L39" s="195">
        <v>9</v>
      </c>
      <c r="M39" s="195">
        <v>10</v>
      </c>
      <c r="N39" s="195">
        <v>11</v>
      </c>
      <c r="O39" s="195">
        <v>12</v>
      </c>
      <c r="P39" s="195">
        <v>13</v>
      </c>
      <c r="Q39" s="195">
        <v>14</v>
      </c>
      <c r="R39" s="195">
        <v>15</v>
      </c>
      <c r="S39" s="100">
        <v>16</v>
      </c>
      <c r="T39" s="160"/>
    </row>
    <row r="40" spans="2:25" ht="48" customHeight="1" thickBot="1" x14ac:dyDescent="0.35">
      <c r="B40" s="153" t="s">
        <v>106</v>
      </c>
      <c r="C40" s="153" t="s">
        <v>0</v>
      </c>
      <c r="D40" s="270" t="s">
        <v>107</v>
      </c>
      <c r="E40" s="271"/>
      <c r="F40" s="271"/>
      <c r="G40" s="272"/>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3">
      <c r="B41" s="83">
        <v>1</v>
      </c>
      <c r="C41" s="83" t="s">
        <v>121</v>
      </c>
      <c r="D41" s="279" t="str">
        <f>+'PAUTA LIBRE '!D6</f>
        <v>TELETON 2025 \ OBERTURA</v>
      </c>
      <c r="E41" s="280"/>
      <c r="F41" s="280"/>
      <c r="G41" s="281"/>
      <c r="H41" s="83" t="str">
        <f>+'PAUTA LIBRE '!E6</f>
        <v>22:00 - 02:00</v>
      </c>
      <c r="I41" s="187">
        <f>VLOOKUP(D41,'PAUTA LIBRE '!$D$6:$N$14,11,0)/30</f>
        <v>600000</v>
      </c>
      <c r="J41" s="165">
        <v>2</v>
      </c>
      <c r="K41" s="165"/>
      <c r="L41" s="165"/>
      <c r="M41" s="165"/>
      <c r="N41" s="165"/>
      <c r="O41" s="165"/>
      <c r="P41" s="165"/>
      <c r="Q41" s="165"/>
      <c r="R41" s="165"/>
      <c r="S41" s="165"/>
      <c r="T41" s="84">
        <f t="shared" ref="T41:T49" si="1">SUM(J41:S41)</f>
        <v>2</v>
      </c>
      <c r="U41" s="84">
        <f t="array" ref="U41">SUMPRODUCT(J41:S41,TRANSPOSE($C$25:$C$34))</f>
        <v>60</v>
      </c>
      <c r="V41" s="84">
        <f>+'PAUTAS PAQUETE'!W5</f>
        <v>90</v>
      </c>
      <c r="W41" s="158" t="str">
        <f>IF(U41&gt;V41,U41-V41,"")</f>
        <v/>
      </c>
      <c r="X41" s="187">
        <f t="array" ref="X41">SUMPRODUCT($C$25:$C$34,1+$F$25:$F$34,TRANSPOSE(J41:S41))*VLOOKUP(D41,'PAUTA LIBRE '!$D$6:$U$14,11,0)/30</f>
        <v>36000000</v>
      </c>
      <c r="Y41" s="263" t="str">
        <f>IF(SUM($W$41:$W$49)&gt;0,"LA PAUTA NO CUMPLE CON LAS CONDICIONES ESTABLECIDAS PARA DISTRIBUCION DE SPOTS DEL PAQUETE POR BLOQUE","")</f>
        <v/>
      </c>
    </row>
    <row r="42" spans="2:25" ht="15" customHeight="1" x14ac:dyDescent="0.3">
      <c r="B42" s="85">
        <f>+B41+1</f>
        <v>2</v>
      </c>
      <c r="C42" s="85" t="s">
        <v>122</v>
      </c>
      <c r="D42" s="285" t="str">
        <f>+'PAUTA LIBRE '!D7</f>
        <v>TELETON 2025 \ TRASNOCHE A</v>
      </c>
      <c r="E42" s="286"/>
      <c r="F42" s="286"/>
      <c r="G42" s="287"/>
      <c r="H42" s="85" t="str">
        <f>+'PAUTA LIBRE '!E7</f>
        <v>02:00 - 03:30</v>
      </c>
      <c r="I42" s="188">
        <f>VLOOKUP(D42,'PAUTA LIBRE '!$D$6:$N$14,11,0)/30</f>
        <v>106666.66666666667</v>
      </c>
      <c r="J42" s="166">
        <v>2</v>
      </c>
      <c r="K42" s="166"/>
      <c r="L42" s="166"/>
      <c r="M42" s="166"/>
      <c r="N42" s="166"/>
      <c r="O42" s="166"/>
      <c r="P42" s="166"/>
      <c r="Q42" s="166"/>
      <c r="R42" s="166"/>
      <c r="S42" s="166"/>
      <c r="T42" s="86">
        <f t="shared" si="1"/>
        <v>2</v>
      </c>
      <c r="U42" s="86">
        <f t="array" ref="U42">SUMPRODUCT(J42:S42,TRANSPOSE($C$25:$C$34))</f>
        <v>60</v>
      </c>
      <c r="V42" s="86">
        <f>+'PAUTAS PAQUETE'!W6</f>
        <v>120</v>
      </c>
      <c r="W42" s="159" t="str">
        <f t="shared" ref="W42:W49" si="2">IF(U42&gt;V42,U42-V42,"")</f>
        <v/>
      </c>
      <c r="X42" s="188">
        <f t="array" ref="X42">SUMPRODUCT($C$25:$C$34,1+$F$25:$F$34,TRANSPOSE(J42:S42))*VLOOKUP(D42,'PAUTA LIBRE '!$D$6:$U$14,11,0)/30</f>
        <v>6400000</v>
      </c>
      <c r="Y42" s="263"/>
    </row>
    <row r="43" spans="2:25" ht="15" customHeight="1" x14ac:dyDescent="0.3">
      <c r="B43" s="85">
        <f>+B42+1</f>
        <v>3</v>
      </c>
      <c r="C43" s="85" t="s">
        <v>122</v>
      </c>
      <c r="D43" s="285" t="str">
        <f>+'PAUTA LIBRE '!D8</f>
        <v>TELETON 2025 \ TRASNOCHE B</v>
      </c>
      <c r="E43" s="286"/>
      <c r="F43" s="286"/>
      <c r="G43" s="287"/>
      <c r="H43" s="85" t="str">
        <f>+'PAUTA LIBRE '!E8</f>
        <v>03:30 - 08:00</v>
      </c>
      <c r="I43" s="188">
        <f>VLOOKUP(D43,'PAUTA LIBRE '!$D$6:$N$14,11,0)/30</f>
        <v>40000</v>
      </c>
      <c r="J43" s="166">
        <v>2</v>
      </c>
      <c r="K43" s="166"/>
      <c r="L43" s="166"/>
      <c r="M43" s="166"/>
      <c r="N43" s="166"/>
      <c r="O43" s="166"/>
      <c r="P43" s="166"/>
      <c r="Q43" s="166"/>
      <c r="R43" s="166"/>
      <c r="S43" s="166"/>
      <c r="T43" s="86">
        <f t="shared" si="1"/>
        <v>2</v>
      </c>
      <c r="U43" s="86">
        <f t="array" ref="U43">SUMPRODUCT(J43:S43,TRANSPOSE($C$25:$C$34))</f>
        <v>60</v>
      </c>
      <c r="V43" s="86">
        <f>+'PAUTAS PAQUETE'!W7</f>
        <v>120</v>
      </c>
      <c r="W43" s="159" t="str">
        <f t="shared" si="2"/>
        <v/>
      </c>
      <c r="X43" s="188">
        <f t="array" ref="X43">SUMPRODUCT($C$25:$C$34,1+$F$25:$F$34,TRANSPOSE(J43:S43))*VLOOKUP(D43,'PAUTA LIBRE '!$D$6:$U$14,11,0)/30</f>
        <v>2400000</v>
      </c>
      <c r="Y43" s="263"/>
    </row>
    <row r="44" spans="2:25" ht="15" customHeight="1" x14ac:dyDescent="0.3">
      <c r="B44" s="85">
        <f>+B43+1</f>
        <v>4</v>
      </c>
      <c r="C44" s="85" t="s">
        <v>122</v>
      </c>
      <c r="D44" s="285" t="str">
        <f>+'PAUTA LIBRE '!D9</f>
        <v>TELETON 2025 \ MAÑANA FAMILIAR A</v>
      </c>
      <c r="E44" s="286"/>
      <c r="F44" s="286"/>
      <c r="G44" s="287"/>
      <c r="H44" s="85" t="str">
        <f>+'PAUTA LIBRE '!E9</f>
        <v>08:00 - 10:30</v>
      </c>
      <c r="I44" s="188">
        <f>VLOOKUP(D44,'PAUTA LIBRE '!$D$6:$N$14,11,0)/30</f>
        <v>80000</v>
      </c>
      <c r="J44" s="166">
        <v>2</v>
      </c>
      <c r="K44" s="166"/>
      <c r="L44" s="166"/>
      <c r="M44" s="166"/>
      <c r="N44" s="166"/>
      <c r="O44" s="166"/>
      <c r="P44" s="166"/>
      <c r="Q44" s="166"/>
      <c r="R44" s="166"/>
      <c r="S44" s="166"/>
      <c r="T44" s="86">
        <f t="shared" si="1"/>
        <v>2</v>
      </c>
      <c r="U44" s="86">
        <f t="array" ref="U44">SUMPRODUCT(J44:S44,TRANSPOSE($C$25:$C$34))</f>
        <v>60</v>
      </c>
      <c r="V44" s="86">
        <f>+'PAUTAS PAQUETE'!W8</f>
        <v>120</v>
      </c>
      <c r="W44" s="86" t="str">
        <f t="shared" si="2"/>
        <v/>
      </c>
      <c r="X44" s="188">
        <f t="array" ref="X44">SUMPRODUCT($C$25:$C$34,1+$F$25:$F$34,TRANSPOSE(J44:S44))*VLOOKUP(D44,'PAUTA LIBRE '!$D$6:$U$14,11,0)/30</f>
        <v>4800000</v>
      </c>
      <c r="Y44" s="263"/>
    </row>
    <row r="45" spans="2:25" ht="15" customHeight="1" x14ac:dyDescent="0.3">
      <c r="B45" s="85">
        <v>5</v>
      </c>
      <c r="C45" s="85" t="s">
        <v>122</v>
      </c>
      <c r="D45" s="285" t="str">
        <f>+'PAUTA LIBRE '!D10</f>
        <v>TELETON 2025 \ MAÑANA FAMILIAR B</v>
      </c>
      <c r="E45" s="286"/>
      <c r="F45" s="286"/>
      <c r="G45" s="287"/>
      <c r="H45" s="184" t="str">
        <f>+'PAUTA LIBRE '!E10</f>
        <v>10:30 - 13:30</v>
      </c>
      <c r="I45" s="188">
        <f>VLOOKUP(D45,'PAUTA LIBRE '!$D$6:$N$14,11,0)/30</f>
        <v>113333.33333333333</v>
      </c>
      <c r="J45" s="166">
        <v>2</v>
      </c>
      <c r="K45" s="166"/>
      <c r="L45" s="166"/>
      <c r="M45" s="166"/>
      <c r="N45" s="166"/>
      <c r="O45" s="166"/>
      <c r="P45" s="166"/>
      <c r="Q45" s="166"/>
      <c r="R45" s="166"/>
      <c r="S45" s="166"/>
      <c r="T45" s="86">
        <f t="shared" si="1"/>
        <v>2</v>
      </c>
      <c r="U45" s="86">
        <f t="array" ref="U45">SUMPRODUCT(J45:S45,TRANSPOSE($C$25:$C$34))</f>
        <v>60</v>
      </c>
      <c r="V45" s="86">
        <f>+'PAUTAS PAQUETE'!W9</f>
        <v>120</v>
      </c>
      <c r="W45" s="86" t="str">
        <f t="shared" si="2"/>
        <v/>
      </c>
      <c r="X45" s="188">
        <f t="array" ref="X45">SUMPRODUCT($C$25:$C$34,1+$F$25:$F$34,TRANSPOSE(J45:S45))*VLOOKUP(D45,'PAUTA LIBRE '!$D$6:$U$14,11,0)/30</f>
        <v>6800000</v>
      </c>
      <c r="Y45" s="263"/>
    </row>
    <row r="46" spans="2:25" ht="15" customHeight="1" x14ac:dyDescent="0.3">
      <c r="B46" s="85">
        <v>6</v>
      </c>
      <c r="C46" s="85" t="s">
        <v>122</v>
      </c>
      <c r="D46" s="285" t="str">
        <f>+'PAUTA LIBRE '!D11</f>
        <v>TELETON 2025 \ TARDE</v>
      </c>
      <c r="E46" s="286"/>
      <c r="F46" s="286"/>
      <c r="G46" s="287"/>
      <c r="H46" s="85" t="str">
        <f>+'PAUTA LIBRE '!E11</f>
        <v>14:00 - 17:00</v>
      </c>
      <c r="I46" s="188">
        <f>VLOOKUP(D46,'PAUTA LIBRE '!$D$6:$N$14,11,0)/30</f>
        <v>120000</v>
      </c>
      <c r="J46" s="166">
        <v>3</v>
      </c>
      <c r="K46" s="166"/>
      <c r="L46" s="166"/>
      <c r="M46" s="166"/>
      <c r="N46" s="166"/>
      <c r="O46" s="166"/>
      <c r="P46" s="166"/>
      <c r="Q46" s="166"/>
      <c r="R46" s="166"/>
      <c r="S46" s="166"/>
      <c r="T46" s="86">
        <f t="shared" si="1"/>
        <v>3</v>
      </c>
      <c r="U46" s="86">
        <f t="array" ref="U46">SUMPRODUCT(J46:S46,TRANSPOSE($C$25:$C$34))</f>
        <v>90</v>
      </c>
      <c r="V46" s="86">
        <f>+'PAUTAS PAQUETE'!W10</f>
        <v>150</v>
      </c>
      <c r="W46" s="86" t="str">
        <f t="shared" si="2"/>
        <v/>
      </c>
      <c r="X46" s="188">
        <f t="array" ref="X46">SUMPRODUCT($C$25:$C$34,1+$F$25:$F$34,TRANSPOSE(J46:S46))*VLOOKUP(D46,'PAUTA LIBRE '!$D$6:$U$14,11,0)/30</f>
        <v>10800000</v>
      </c>
      <c r="Y46" s="263"/>
    </row>
    <row r="47" spans="2:25" ht="15" customHeight="1" x14ac:dyDescent="0.3">
      <c r="B47" s="85">
        <v>7</v>
      </c>
      <c r="C47" s="85" t="s">
        <v>122</v>
      </c>
      <c r="D47" s="285" t="str">
        <f>+'PAUTA LIBRE '!D12</f>
        <v>TELETON 2025 \ TEATRO A</v>
      </c>
      <c r="E47" s="286"/>
      <c r="F47" s="286"/>
      <c r="G47" s="287"/>
      <c r="H47" s="85" t="str">
        <f>+'PAUTA LIBRE '!E12</f>
        <v>17:00 - 20:00</v>
      </c>
      <c r="I47" s="188">
        <f>VLOOKUP(D47,'PAUTA LIBRE '!$D$6:$N$14,11,0)/30</f>
        <v>123333.33333333333</v>
      </c>
      <c r="J47" s="166">
        <v>2</v>
      </c>
      <c r="K47" s="166"/>
      <c r="L47" s="166"/>
      <c r="M47" s="166"/>
      <c r="N47" s="166"/>
      <c r="O47" s="166"/>
      <c r="P47" s="166"/>
      <c r="Q47" s="166"/>
      <c r="R47" s="166"/>
      <c r="S47" s="166"/>
      <c r="T47" s="86">
        <f t="shared" si="1"/>
        <v>2</v>
      </c>
      <c r="U47" s="86">
        <f t="array" ref="U47">SUMPRODUCT(J47:S47,TRANSPOSE($C$25:$C$34))</f>
        <v>60</v>
      </c>
      <c r="V47" s="86">
        <f>+'PAUTAS PAQUETE'!W11</f>
        <v>120</v>
      </c>
      <c r="W47" s="86" t="str">
        <f t="shared" si="2"/>
        <v/>
      </c>
      <c r="X47" s="188">
        <f t="array" ref="X47">SUMPRODUCT($C$25:$C$34,1+$F$25:$F$34,TRANSPOSE(J47:S47))*VLOOKUP(D47,'PAUTA LIBRE '!$D$6:$U$14,11,0)/30</f>
        <v>7400000</v>
      </c>
      <c r="Y47" s="263"/>
    </row>
    <row r="48" spans="2:25" ht="15" customHeight="1" x14ac:dyDescent="0.3">
      <c r="B48" s="85">
        <v>8</v>
      </c>
      <c r="C48" s="85" t="s">
        <v>122</v>
      </c>
      <c r="D48" s="285" t="str">
        <f>+'PAUTA LIBRE '!D13</f>
        <v>TELETON 2025 \ TEATRO B</v>
      </c>
      <c r="E48" s="286"/>
      <c r="F48" s="286"/>
      <c r="G48" s="287"/>
      <c r="H48" s="85" t="str">
        <f>+'PAUTA LIBRE '!E13</f>
        <v>20:00 - 21:00</v>
      </c>
      <c r="I48" s="188">
        <f>VLOOKUP(D48,'PAUTA LIBRE '!$D$6:$N$14,11,0)/30</f>
        <v>433333.33333333331</v>
      </c>
      <c r="J48" s="166">
        <v>1</v>
      </c>
      <c r="K48" s="166"/>
      <c r="L48" s="166"/>
      <c r="M48" s="166"/>
      <c r="N48" s="166"/>
      <c r="O48" s="166"/>
      <c r="P48" s="166"/>
      <c r="Q48" s="166"/>
      <c r="R48" s="166"/>
      <c r="S48" s="166"/>
      <c r="T48" s="86">
        <f t="shared" si="1"/>
        <v>1</v>
      </c>
      <c r="U48" s="86">
        <f t="array" ref="U48">SUMPRODUCT(J48:S48,TRANSPOSE($C$25:$C$34))</f>
        <v>30</v>
      </c>
      <c r="V48" s="86">
        <f>+'PAUTAS PAQUETE'!W12</f>
        <v>60</v>
      </c>
      <c r="W48" s="86" t="str">
        <f t="shared" si="2"/>
        <v/>
      </c>
      <c r="X48" s="188">
        <f t="array" ref="X48">SUMPRODUCT($C$25:$C$34,1+$F$25:$F$34,TRANSPOSE(J48:S48))*VLOOKUP(D48,'PAUTA LIBRE '!$D$6:$U$14,11,0)/30</f>
        <v>13000000</v>
      </c>
      <c r="Y48" s="263"/>
    </row>
    <row r="49" spans="2:26" ht="16.2" thickBot="1" x14ac:dyDescent="0.35">
      <c r="B49" s="88">
        <v>9</v>
      </c>
      <c r="C49" s="88" t="s">
        <v>122</v>
      </c>
      <c r="D49" s="282" t="str">
        <f>+'PAUTA LIBRE '!D14</f>
        <v>TELETON 2025 \ CIERRE ESTADIO NACIONAL</v>
      </c>
      <c r="E49" s="283"/>
      <c r="F49" s="283"/>
      <c r="G49" s="284"/>
      <c r="H49" s="88" t="str">
        <f>+'PAUTA LIBRE '!E14</f>
        <v>22:00 - 01:30</v>
      </c>
      <c r="I49" s="189">
        <f>VLOOKUP(D49,'PAUTA LIBRE '!$D$6:$N$14,11,0)/30</f>
        <v>666666.66666666663</v>
      </c>
      <c r="J49" s="167">
        <v>2</v>
      </c>
      <c r="K49" s="167"/>
      <c r="L49" s="167"/>
      <c r="M49" s="167"/>
      <c r="N49" s="167"/>
      <c r="O49" s="167"/>
      <c r="P49" s="167"/>
      <c r="Q49" s="167"/>
      <c r="R49" s="167"/>
      <c r="S49" s="167"/>
      <c r="T49" s="89">
        <f t="shared" si="1"/>
        <v>2</v>
      </c>
      <c r="U49" s="89">
        <f t="array" ref="U49">SUMPRODUCT(J49:S49,TRANSPOSE($C$25:$C$34))</f>
        <v>60</v>
      </c>
      <c r="V49" s="89">
        <f>+'PAUTAS PAQUETE'!W13</f>
        <v>90</v>
      </c>
      <c r="W49" s="89" t="str">
        <f t="shared" si="2"/>
        <v/>
      </c>
      <c r="X49" s="189">
        <f t="array" ref="X49">SUMPRODUCT($C$25:$C$34,1+$F$25:$F$34,TRANSPOSE(J49:S49))*VLOOKUP(D49,'PAUTA LIBRE '!$D$6:$U$14,11,0)/30</f>
        <v>40000000</v>
      </c>
      <c r="Y49" s="263"/>
    </row>
    <row r="50" spans="2:26" ht="16.2" thickBot="1" x14ac:dyDescent="0.35">
      <c r="B50" s="90"/>
      <c r="C50" s="90"/>
      <c r="H50" s="261" t="s">
        <v>123</v>
      </c>
      <c r="I50" s="262"/>
      <c r="J50" s="147">
        <f t="shared" ref="J50:T50" si="3">SUM(J41:J49)</f>
        <v>18</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18</v>
      </c>
      <c r="U50" s="144"/>
      <c r="V50" s="144"/>
      <c r="W50" s="144"/>
    </row>
    <row r="51" spans="2:26" ht="16.2" thickBot="1" x14ac:dyDescent="0.35">
      <c r="H51" s="92" t="s">
        <v>124</v>
      </c>
      <c r="I51" s="92"/>
      <c r="Y51" s="94"/>
    </row>
    <row r="52" spans="2:26" ht="16.2" thickBot="1" x14ac:dyDescent="0.35">
      <c r="B52" s="72" t="s">
        <v>125</v>
      </c>
      <c r="W52" s="191" t="s">
        <v>1229</v>
      </c>
      <c r="X52" s="162">
        <f>SUM(X41:X49)</f>
        <v>127600000</v>
      </c>
    </row>
    <row r="53" spans="2:26" ht="16.2" thickBot="1" x14ac:dyDescent="0.35">
      <c r="B53" s="72" t="s">
        <v>194</v>
      </c>
      <c r="F53" s="269">
        <v>39597.67</v>
      </c>
      <c r="G53" s="269"/>
      <c r="U53" s="191"/>
      <c r="W53" s="191" t="s">
        <v>1230</v>
      </c>
      <c r="X53" s="218">
        <f>IFERROR(HLOOKUP($E$17,'PAUTAS PAQUETE'!$H$4:$L$20,16,0),0)</f>
        <v>0.66</v>
      </c>
      <c r="Y53" s="148"/>
    </row>
    <row r="54" spans="2:26" ht="18.600000000000001" thickBot="1" x14ac:dyDescent="0.4">
      <c r="B54" s="87"/>
      <c r="U54" s="97"/>
      <c r="W54" s="191" t="s">
        <v>1231</v>
      </c>
      <c r="X54" s="164">
        <f>+X52*(1-X53)</f>
        <v>43383999.999999993</v>
      </c>
    </row>
    <row r="55" spans="2:26" ht="16.2" thickBot="1" x14ac:dyDescent="0.35">
      <c r="Q55" s="96"/>
      <c r="U55" s="191"/>
    </row>
    <row r="56" spans="2:26" ht="18.600000000000001" thickBot="1" x14ac:dyDescent="0.4">
      <c r="U56" s="95"/>
      <c r="W56" s="191" t="s">
        <v>1228</v>
      </c>
      <c r="X56" s="162">
        <f>IFERROR(HLOOKUP($E$17,'PAUTAS PAQUETE'!$H$4:$L$20,15,0),0)</f>
        <v>127600000</v>
      </c>
      <c r="Y56" s="133"/>
    </row>
    <row r="57" spans="2:26" ht="16.2" thickBot="1" x14ac:dyDescent="0.35">
      <c r="W57" s="191" t="s">
        <v>1232</v>
      </c>
      <c r="X57" s="190">
        <f>IFERROR(HLOOKUP($E$17,'PAUTAS PAQUETE'!$H$4:$L$20,17,0),0)</f>
        <v>43383999.999999993</v>
      </c>
    </row>
    <row r="58" spans="2:26" ht="16.2" thickBot="1" x14ac:dyDescent="0.35"/>
    <row r="59" spans="2:26" ht="18.600000000000001" thickBot="1" x14ac:dyDescent="0.4">
      <c r="U59" s="257" t="s">
        <v>1233</v>
      </c>
      <c r="V59" s="257"/>
      <c r="W59" s="258"/>
      <c r="X59" s="163">
        <f>+X54-X57</f>
        <v>0</v>
      </c>
      <c r="Y59" s="259" t="str">
        <f>IF(X59&gt;X60,"LA PAUTA EXCEDE EL VALOR DEL PAQUETE CONSIDERANDO LA TOLERANCIA DE 5 UF",IF(X59&lt;0,"PAUTA INFERIOR AL VALOR MÍNIMO CON TOLERANCIA DE 5 UF",""))</f>
        <v/>
      </c>
      <c r="Z59" s="260"/>
    </row>
    <row r="60" spans="2:26" ht="22.5" customHeight="1" thickBot="1" x14ac:dyDescent="0.4">
      <c r="W60" s="191" t="s">
        <v>1234</v>
      </c>
      <c r="X60" s="163">
        <f>5*'PAUTAS PAQUETE'!H27</f>
        <v>197988.34999999998</v>
      </c>
      <c r="Y60" s="259"/>
      <c r="Z60" s="260"/>
    </row>
    <row r="61" spans="2:26" ht="16.2" thickBot="1" x14ac:dyDescent="0.35"/>
    <row r="62" spans="2:26" ht="16.2" thickBot="1" x14ac:dyDescent="0.35">
      <c r="W62" s="191" t="s">
        <v>1244</v>
      </c>
      <c r="X62" s="211">
        <f>+O102</f>
        <v>0</v>
      </c>
    </row>
    <row r="63" spans="2:26" ht="16.2" thickBot="1" x14ac:dyDescent="0.35">
      <c r="U63" s="72"/>
      <c r="V63" s="72"/>
      <c r="W63" s="95" t="s">
        <v>1239</v>
      </c>
      <c r="X63" s="212">
        <f>+X57+X62</f>
        <v>43383999.999999993</v>
      </c>
    </row>
    <row r="64" spans="2:26" ht="18" x14ac:dyDescent="0.35">
      <c r="B64" s="79" t="s">
        <v>126</v>
      </c>
    </row>
    <row r="65" spans="2:28" x14ac:dyDescent="0.3">
      <c r="B65" s="72" t="s">
        <v>127</v>
      </c>
    </row>
    <row r="66" spans="2:28" x14ac:dyDescent="0.3">
      <c r="B66" s="72" t="s">
        <v>1240</v>
      </c>
    </row>
    <row r="68" spans="2:28" x14ac:dyDescent="0.3">
      <c r="B68" s="226" t="s">
        <v>1241</v>
      </c>
    </row>
    <row r="69" spans="2:28" ht="16.2" thickBot="1" x14ac:dyDescent="0.35">
      <c r="W69" s="191"/>
      <c r="X69" s="192"/>
    </row>
    <row r="70" spans="2:28" ht="47.4" thickBot="1" x14ac:dyDescent="0.35">
      <c r="B70" s="170" t="s">
        <v>107</v>
      </c>
      <c r="C70" s="171"/>
      <c r="D70" s="171"/>
      <c r="E70" s="172"/>
      <c r="F70" s="171" t="s">
        <v>1219</v>
      </c>
      <c r="G70" s="170" t="s">
        <v>90</v>
      </c>
      <c r="H70" s="170" t="s">
        <v>1236</v>
      </c>
      <c r="I70" s="170" t="s">
        <v>1237</v>
      </c>
      <c r="J70" s="170" t="s">
        <v>1238</v>
      </c>
      <c r="K70" s="170" t="s">
        <v>1211</v>
      </c>
      <c r="L70" s="170" t="s">
        <v>1220</v>
      </c>
      <c r="M70" s="170" t="s">
        <v>1208</v>
      </c>
      <c r="N70" s="170" t="s">
        <v>1221</v>
      </c>
      <c r="O70" s="98" t="s">
        <v>1209</v>
      </c>
    </row>
    <row r="71" spans="2:28" x14ac:dyDescent="0.3">
      <c r="B71" s="252"/>
      <c r="C71" s="253"/>
      <c r="D71" s="253"/>
      <c r="E71" s="254"/>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3">
      <c r="B72" s="246"/>
      <c r="C72" s="247"/>
      <c r="D72" s="247"/>
      <c r="E72" s="248"/>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3">
      <c r="B73" s="246"/>
      <c r="C73" s="247"/>
      <c r="D73" s="247"/>
      <c r="E73" s="248"/>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3">
      <c r="B74" s="246"/>
      <c r="C74" s="247"/>
      <c r="D74" s="247"/>
      <c r="E74" s="248"/>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3">
      <c r="B75" s="246"/>
      <c r="C75" s="247"/>
      <c r="D75" s="247"/>
      <c r="E75" s="248"/>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3">
      <c r="B76" s="246"/>
      <c r="C76" s="247"/>
      <c r="D76" s="247"/>
      <c r="E76" s="248"/>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3">
      <c r="B77" s="246"/>
      <c r="C77" s="247"/>
      <c r="D77" s="247"/>
      <c r="E77" s="248"/>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3">
      <c r="B78" s="246"/>
      <c r="C78" s="247"/>
      <c r="D78" s="247"/>
      <c r="E78" s="248"/>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3">
      <c r="B79" s="246"/>
      <c r="C79" s="247"/>
      <c r="D79" s="247"/>
      <c r="E79" s="248"/>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3">
      <c r="B80" s="246"/>
      <c r="C80" s="247"/>
      <c r="D80" s="247"/>
      <c r="E80" s="248"/>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ht="15" customHeight="1" x14ac:dyDescent="0.3">
      <c r="B81" s="246"/>
      <c r="C81" s="247"/>
      <c r="D81" s="247"/>
      <c r="E81" s="248"/>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ht="15" customHeight="1" x14ac:dyDescent="0.3">
      <c r="B82" s="246"/>
      <c r="C82" s="247"/>
      <c r="D82" s="247"/>
      <c r="E82" s="248"/>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ht="15" customHeight="1" x14ac:dyDescent="0.3">
      <c r="B83" s="246"/>
      <c r="C83" s="247"/>
      <c r="D83" s="247"/>
      <c r="E83" s="248"/>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ht="15" customHeight="1" x14ac:dyDescent="0.3">
      <c r="B84" s="246"/>
      <c r="C84" s="247"/>
      <c r="D84" s="247"/>
      <c r="E84" s="248"/>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ht="15" customHeight="1" x14ac:dyDescent="0.3">
      <c r="B85" s="246"/>
      <c r="C85" s="247"/>
      <c r="D85" s="247"/>
      <c r="E85" s="248"/>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ht="15" customHeight="1" x14ac:dyDescent="0.3">
      <c r="B86" s="246"/>
      <c r="C86" s="247"/>
      <c r="D86" s="247"/>
      <c r="E86" s="248"/>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ht="15" customHeight="1" x14ac:dyDescent="0.3">
      <c r="B87" s="246"/>
      <c r="C87" s="247"/>
      <c r="D87" s="247"/>
      <c r="E87" s="248"/>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ht="15" customHeight="1" x14ac:dyDescent="0.3">
      <c r="B88" s="246"/>
      <c r="C88" s="247"/>
      <c r="D88" s="247"/>
      <c r="E88" s="248"/>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ht="15" customHeight="1" x14ac:dyDescent="0.3">
      <c r="B89" s="246"/>
      <c r="C89" s="247"/>
      <c r="D89" s="247"/>
      <c r="E89" s="248"/>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ht="15" customHeight="1" x14ac:dyDescent="0.3">
      <c r="B90" s="246"/>
      <c r="C90" s="247"/>
      <c r="D90" s="247"/>
      <c r="E90" s="248"/>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ht="15" customHeight="1" x14ac:dyDescent="0.3">
      <c r="B91" s="246"/>
      <c r="C91" s="247"/>
      <c r="D91" s="247"/>
      <c r="E91" s="248"/>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ht="15" customHeight="1" x14ac:dyDescent="0.3">
      <c r="B92" s="246"/>
      <c r="C92" s="247"/>
      <c r="D92" s="247"/>
      <c r="E92" s="248"/>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ht="15" customHeight="1" x14ac:dyDescent="0.3">
      <c r="B93" s="246"/>
      <c r="C93" s="247"/>
      <c r="D93" s="247"/>
      <c r="E93" s="248"/>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ht="15" customHeight="1" x14ac:dyDescent="0.3">
      <c r="B94" s="246"/>
      <c r="C94" s="247"/>
      <c r="D94" s="247"/>
      <c r="E94" s="248"/>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ht="15" customHeight="1" x14ac:dyDescent="0.3">
      <c r="B95" s="246"/>
      <c r="C95" s="247"/>
      <c r="D95" s="247"/>
      <c r="E95" s="248"/>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ht="15" customHeight="1" x14ac:dyDescent="0.3">
      <c r="B96" s="246"/>
      <c r="C96" s="247"/>
      <c r="D96" s="247"/>
      <c r="E96" s="248"/>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ht="15" customHeight="1" x14ac:dyDescent="0.3">
      <c r="B97" s="246"/>
      <c r="C97" s="247"/>
      <c r="D97" s="247"/>
      <c r="E97" s="248"/>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ht="15" customHeight="1" x14ac:dyDescent="0.3">
      <c r="B98" s="246"/>
      <c r="C98" s="247"/>
      <c r="D98" s="247"/>
      <c r="E98" s="248"/>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ht="15" customHeight="1" x14ac:dyDescent="0.3">
      <c r="B99" s="246"/>
      <c r="C99" s="247"/>
      <c r="D99" s="247"/>
      <c r="E99" s="248"/>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ht="15" customHeight="1" thickBot="1" x14ac:dyDescent="0.35">
      <c r="B100" s="249"/>
      <c r="C100" s="250"/>
      <c r="D100" s="250"/>
      <c r="E100" s="251"/>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ht="15" customHeight="1" thickBot="1" x14ac:dyDescent="0.35">
      <c r="AB101" s="99"/>
    </row>
    <row r="102" spans="2:28" ht="15" customHeight="1" thickBot="1" x14ac:dyDescent="0.35">
      <c r="N102" s="191" t="s">
        <v>1243</v>
      </c>
      <c r="O102" s="211">
        <f>SUM(O71:O100)</f>
        <v>0</v>
      </c>
      <c r="AB102" s="99"/>
    </row>
    <row r="103" spans="2:28" ht="15.75" customHeight="1" x14ac:dyDescent="0.3">
      <c r="AB103" s="99"/>
    </row>
    <row r="104" spans="2:28" ht="15" customHeight="1" x14ac:dyDescent="0.3">
      <c r="AB104" s="99"/>
    </row>
    <row r="105" spans="2:28" ht="15.75" customHeight="1" x14ac:dyDescent="0.3">
      <c r="AB105" s="99"/>
    </row>
    <row r="106" spans="2:28" ht="15" customHeight="1" x14ac:dyDescent="0.3">
      <c r="AB106" s="99"/>
    </row>
  </sheetData>
  <mergeCells count="89">
    <mergeCell ref="B96:E96"/>
    <mergeCell ref="B97:E97"/>
    <mergeCell ref="B98:E98"/>
    <mergeCell ref="B99:E99"/>
    <mergeCell ref="B100:E100"/>
    <mergeCell ref="B95:E95"/>
    <mergeCell ref="B84:E84"/>
    <mergeCell ref="B85:E85"/>
    <mergeCell ref="B86:E86"/>
    <mergeCell ref="B87:E87"/>
    <mergeCell ref="B88:E88"/>
    <mergeCell ref="B89:E89"/>
    <mergeCell ref="B90:E90"/>
    <mergeCell ref="B91:E91"/>
    <mergeCell ref="B92:E92"/>
    <mergeCell ref="B93:E93"/>
    <mergeCell ref="B94:E94"/>
    <mergeCell ref="B83:E83"/>
    <mergeCell ref="B72:E72"/>
    <mergeCell ref="B73:E73"/>
    <mergeCell ref="B74:E74"/>
    <mergeCell ref="B75:E75"/>
    <mergeCell ref="B76:E76"/>
    <mergeCell ref="B77:E77"/>
    <mergeCell ref="B78:E78"/>
    <mergeCell ref="B79:E79"/>
    <mergeCell ref="B80:E80"/>
    <mergeCell ref="B81:E81"/>
    <mergeCell ref="B82:E82"/>
    <mergeCell ref="B71:E71"/>
    <mergeCell ref="D40:G40"/>
    <mergeCell ref="D41:G41"/>
    <mergeCell ref="Y41:Y49"/>
    <mergeCell ref="D42:G42"/>
    <mergeCell ref="D43:G43"/>
    <mergeCell ref="D44:G44"/>
    <mergeCell ref="D45:G45"/>
    <mergeCell ref="D46:G46"/>
    <mergeCell ref="D47:G47"/>
    <mergeCell ref="D48:G48"/>
    <mergeCell ref="D49:G49"/>
    <mergeCell ref="H50:I50"/>
    <mergeCell ref="F53:G53"/>
    <mergeCell ref="U59:W59"/>
    <mergeCell ref="Y59:Z60"/>
    <mergeCell ref="D33:E33"/>
    <mergeCell ref="G33:M33"/>
    <mergeCell ref="N33:O33"/>
    <mergeCell ref="D34:E34"/>
    <mergeCell ref="G34:M34"/>
    <mergeCell ref="N34:O34"/>
    <mergeCell ref="D31:E31"/>
    <mergeCell ref="G31:M31"/>
    <mergeCell ref="N31:O31"/>
    <mergeCell ref="D32:E32"/>
    <mergeCell ref="G32:M32"/>
    <mergeCell ref="N32:O32"/>
    <mergeCell ref="D29:E29"/>
    <mergeCell ref="G29:M29"/>
    <mergeCell ref="N29:O29"/>
    <mergeCell ref="D30:E30"/>
    <mergeCell ref="G30:M30"/>
    <mergeCell ref="N30:O30"/>
    <mergeCell ref="D27:E27"/>
    <mergeCell ref="G27:M27"/>
    <mergeCell ref="N27:O27"/>
    <mergeCell ref="D28:E28"/>
    <mergeCell ref="G28:M28"/>
    <mergeCell ref="N28:O28"/>
    <mergeCell ref="N24:O24"/>
    <mergeCell ref="D25:E25"/>
    <mergeCell ref="G25:M25"/>
    <mergeCell ref="N25:O25"/>
    <mergeCell ref="D26:E26"/>
    <mergeCell ref="G26:M26"/>
    <mergeCell ref="N26:O26"/>
    <mergeCell ref="D24:E24"/>
    <mergeCell ref="G24:M24"/>
    <mergeCell ref="E16:L16"/>
    <mergeCell ref="E17:L17"/>
    <mergeCell ref="E18:L18"/>
    <mergeCell ref="E19:L19"/>
    <mergeCell ref="E20:L20"/>
    <mergeCell ref="E15:L15"/>
    <mergeCell ref="E7:P7"/>
    <mergeCell ref="E8:P8"/>
    <mergeCell ref="E12:L12"/>
    <mergeCell ref="E13:L13"/>
    <mergeCell ref="E14:L14"/>
  </mergeCells>
  <conditionalFormatting sqref="T47:T48 B48:H48 B47:C47 H47 W47:W48 L47:P48">
    <cfRule type="expression" dxfId="59" priority="25">
      <formula>#REF!=1398</formula>
    </cfRule>
  </conditionalFormatting>
  <conditionalFormatting sqref="Q47:Q48">
    <cfRule type="expression" dxfId="58" priority="24">
      <formula>#REF!=1398</formula>
    </cfRule>
  </conditionalFormatting>
  <conditionalFormatting sqref="R47:R48">
    <cfRule type="expression" dxfId="57" priority="23">
      <formula>#REF!=1398</formula>
    </cfRule>
  </conditionalFormatting>
  <conditionalFormatting sqref="S47:S48">
    <cfRule type="expression" dxfId="56" priority="22">
      <formula>#REF!=1398</formula>
    </cfRule>
  </conditionalFormatting>
  <conditionalFormatting sqref="K47:K48">
    <cfRule type="expression" dxfId="55" priority="21">
      <formula>#REF!=1398</formula>
    </cfRule>
  </conditionalFormatting>
  <conditionalFormatting sqref="V47:V48">
    <cfRule type="expression" dxfId="54" priority="20">
      <formula>#REF!=1398</formula>
    </cfRule>
  </conditionalFormatting>
  <conditionalFormatting sqref="U47:U48">
    <cfRule type="expression" dxfId="53" priority="19">
      <formula>#REF!=1398</formula>
    </cfRule>
  </conditionalFormatting>
  <conditionalFormatting sqref="W41:W49">
    <cfRule type="colorScale" priority="18">
      <colorScale>
        <cfvo type="min"/>
        <cfvo type="num" val="0"/>
        <color rgb="FFFF7128"/>
        <color rgb="FFFF0000"/>
      </colorScale>
    </cfRule>
  </conditionalFormatting>
  <conditionalFormatting sqref="J71:J100">
    <cfRule type="cellIs" dxfId="52" priority="17" operator="greaterThan">
      <formula>$H$71</formula>
    </cfRule>
  </conditionalFormatting>
  <conditionalFormatting sqref="J47:J48">
    <cfRule type="expression" dxfId="51" priority="14">
      <formula>#REF!=1398</formula>
    </cfRule>
  </conditionalFormatting>
  <conditionalFormatting sqref="X47:X48">
    <cfRule type="expression" dxfId="50" priority="13">
      <formula>#REF!=1398</formula>
    </cfRule>
  </conditionalFormatting>
  <conditionalFormatting sqref="I47:I48">
    <cfRule type="expression" dxfId="49" priority="11">
      <formula>#REF!=1398</formula>
    </cfRule>
  </conditionalFormatting>
  <conditionalFormatting sqref="Y41:Y49">
    <cfRule type="expression" dxfId="48" priority="10">
      <formula>SUM($W$41:$W$49)&gt;0</formula>
    </cfRule>
  </conditionalFormatting>
  <conditionalFormatting sqref="Y59:Z60">
    <cfRule type="expression" dxfId="47" priority="5">
      <formula>$X$59&gt;$X$60</formula>
    </cfRule>
  </conditionalFormatting>
  <conditionalFormatting sqref="X59">
    <cfRule type="cellIs" dxfId="46" priority="1" operator="greaterThan">
      <formula>$X$60</formula>
    </cfRule>
    <cfRule type="cellIs" dxfId="45" priority="2" operator="lessThan">
      <formula>0</formula>
    </cfRule>
    <cfRule type="cellIs" dxfId="44" priority="3" operator="equal">
      <formula>0</formula>
    </cfRule>
  </conditionalFormatting>
  <dataValidations count="1">
    <dataValidation type="list" allowBlank="1" showInputMessage="1" showErrorMessage="1" sqref="G71:G100">
      <formula1>$B$25:$B$34</formula1>
    </dataValidation>
  </dataValidations>
  <printOptions horizontalCentered="1"/>
  <pageMargins left="0.31496062992125984" right="0.31496062992125984" top="0.55118110236220474" bottom="0.35433070866141736" header="0.19685039370078741" footer="0.31496062992125984"/>
  <pageSetup scale="41"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77D7E16F-3EDB-4884-8997-5018A89E1AB4}">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count="6">
        <x14:dataValidation type="list" showInputMessage="1" showErrorMessage="1">
          <x14:formula1>
            <xm:f>'PAUTA LIBRE '!$D$5:$D$14</xm:f>
          </x14:formula1>
          <xm:sqref>B71:B100</xm:sqref>
        </x14:dataValidation>
        <x14:dataValidation type="list" allowBlank="1" showInputMessage="1" showErrorMessage="1">
          <x14:formula1>
            <xm:f>Auxiliar!$C$3:$C$8</xm:f>
          </x14:formula1>
          <xm:sqref>M71:M100</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Auxiliar1!$C$12:$C$57</xm:f>
          </x14:formula1>
          <xm:sqref>E18:L18</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B106"/>
  <sheetViews>
    <sheetView showGridLines="0" topLeftCell="A5" zoomScale="70" zoomScaleNormal="70" workbookViewId="0">
      <selection activeCell="J42" sqref="J42"/>
    </sheetView>
  </sheetViews>
  <sheetFormatPr baseColWidth="10" defaultColWidth="8.33203125" defaultRowHeight="15.6" x14ac:dyDescent="0.3"/>
  <cols>
    <col min="1" max="1" width="5.33203125" style="173" customWidth="1"/>
    <col min="2" max="2" width="23.109375" style="173" customWidth="1"/>
    <col min="3" max="3" width="11.5546875" style="173" customWidth="1"/>
    <col min="4" max="4" width="12.6640625" style="173" customWidth="1"/>
    <col min="5" max="5" width="9.88671875" style="173" customWidth="1"/>
    <col min="6" max="6" width="16" style="173" customWidth="1"/>
    <col min="7" max="7" width="8.109375" style="173" customWidth="1"/>
    <col min="8" max="8" width="22.88671875" style="173" customWidth="1"/>
    <col min="9" max="9" width="19" style="173" customWidth="1"/>
    <col min="10" max="12" width="10.88671875" style="173" customWidth="1"/>
    <col min="13" max="13" width="16" style="173" customWidth="1"/>
    <col min="14" max="14" width="10.88671875" style="173" customWidth="1"/>
    <col min="15" max="15" width="17.88671875" style="173" customWidth="1"/>
    <col min="16" max="18" width="10.88671875" style="173" customWidth="1"/>
    <col min="19" max="19" width="16.109375" style="173" bestFit="1" customWidth="1"/>
    <col min="20" max="20" width="10.44140625" style="173" customWidth="1"/>
    <col min="21" max="21" width="11.33203125" style="173" customWidth="1"/>
    <col min="22" max="22" width="15.88671875" style="173" customWidth="1"/>
    <col min="23" max="23" width="11.33203125" style="173" customWidth="1"/>
    <col min="24" max="24" width="24.33203125" style="173" customWidth="1"/>
    <col min="25" max="25" width="31" style="173" bestFit="1" customWidth="1"/>
    <col min="26" max="26" width="17.44140625" style="173" bestFit="1" customWidth="1"/>
    <col min="27" max="27" width="14.44140625" style="173" customWidth="1"/>
    <col min="28" max="28" width="8.33203125" style="173"/>
    <col min="29" max="29" width="10.33203125" style="173" bestFit="1" customWidth="1"/>
    <col min="30" max="66" width="8.33203125" style="173"/>
    <col min="67" max="67" width="10.109375" style="173" customWidth="1"/>
    <col min="68" max="16384" width="8.33203125" style="173"/>
  </cols>
  <sheetData>
    <row r="1" spans="2:21" hidden="1" x14ac:dyDescent="0.3">
      <c r="B1" s="63"/>
    </row>
    <row r="2" spans="2:21" hidden="1" x14ac:dyDescent="0.3">
      <c r="B2" s="63"/>
      <c r="H2"/>
      <c r="I2"/>
    </row>
    <row r="3" spans="2:21" hidden="1" x14ac:dyDescent="0.3">
      <c r="B3" s="63"/>
    </row>
    <row r="4" spans="2:21" hidden="1" x14ac:dyDescent="0.3">
      <c r="B4" s="63"/>
    </row>
    <row r="6" spans="2:21" ht="18" customHeight="1" x14ac:dyDescent="0.3">
      <c r="C6" s="65"/>
    </row>
    <row r="7" spans="2:21" ht="15.75" customHeight="1" x14ac:dyDescent="0.3">
      <c r="E7" s="276"/>
      <c r="F7" s="276"/>
      <c r="G7" s="276"/>
      <c r="H7" s="276"/>
      <c r="I7" s="276"/>
      <c r="J7" s="276"/>
      <c r="K7" s="276"/>
      <c r="L7" s="276"/>
      <c r="M7" s="276"/>
      <c r="N7" s="276"/>
      <c r="O7" s="276"/>
      <c r="P7" s="276"/>
    </row>
    <row r="8" spans="2:21" ht="17.25" customHeight="1" x14ac:dyDescent="0.3">
      <c r="E8" s="276"/>
      <c r="F8" s="276"/>
      <c r="G8" s="276"/>
      <c r="H8" s="276"/>
      <c r="I8" s="276"/>
      <c r="J8" s="276"/>
      <c r="K8" s="276"/>
      <c r="L8" s="276"/>
      <c r="M8" s="276"/>
      <c r="N8" s="276"/>
      <c r="O8" s="276"/>
      <c r="P8" s="276"/>
    </row>
    <row r="9" spans="2:21" ht="16.2" thickBot="1" x14ac:dyDescent="0.35">
      <c r="C9" s="226" t="s">
        <v>1264</v>
      </c>
      <c r="E9" s="169"/>
      <c r="F9" s="169"/>
      <c r="G9" s="169"/>
      <c r="H9" s="169"/>
      <c r="I9" s="169"/>
      <c r="J9" s="169"/>
      <c r="K9" s="169"/>
      <c r="L9" s="169"/>
      <c r="M9" s="169"/>
      <c r="N9" s="169"/>
      <c r="O9" s="169"/>
      <c r="P9" s="169"/>
      <c r="Q9" s="169"/>
    </row>
    <row r="10" spans="2:21" ht="21.6" thickBot="1" x14ac:dyDescent="0.45">
      <c r="B10" s="219" t="s">
        <v>1246</v>
      </c>
      <c r="C10" s="220"/>
      <c r="E10" s="169"/>
      <c r="F10" s="169"/>
      <c r="G10" s="169"/>
      <c r="H10" s="169"/>
      <c r="I10" s="169"/>
      <c r="J10" s="169"/>
      <c r="K10" s="169"/>
      <c r="L10" s="169"/>
      <c r="M10" s="169"/>
      <c r="N10" s="169"/>
      <c r="O10" s="169"/>
      <c r="P10" s="169"/>
      <c r="Q10" s="169"/>
    </row>
    <row r="11" spans="2:21" x14ac:dyDescent="0.3">
      <c r="E11" s="226" t="s">
        <v>1262</v>
      </c>
      <c r="F11" s="169"/>
      <c r="G11" s="169"/>
      <c r="H11" s="169"/>
      <c r="I11" s="169"/>
      <c r="J11" s="169"/>
      <c r="K11" s="169"/>
      <c r="L11" s="169"/>
      <c r="M11" s="169"/>
      <c r="N11" s="169"/>
      <c r="O11" s="169"/>
      <c r="P11" s="169"/>
      <c r="Q11" s="169"/>
    </row>
    <row r="12" spans="2:21" ht="15.75" customHeight="1" x14ac:dyDescent="0.3">
      <c r="B12" s="67" t="s">
        <v>79</v>
      </c>
      <c r="D12" s="68"/>
      <c r="E12" s="277"/>
      <c r="F12" s="277"/>
      <c r="G12" s="277"/>
      <c r="H12" s="277"/>
      <c r="I12" s="277"/>
      <c r="J12" s="277"/>
      <c r="K12" s="277"/>
      <c r="L12" s="277"/>
      <c r="M12" s="173" t="s">
        <v>1263</v>
      </c>
      <c r="N12" s="69"/>
      <c r="O12" s="69"/>
      <c r="P12" s="69"/>
      <c r="Q12" s="69"/>
      <c r="R12" s="69"/>
      <c r="S12" s="69"/>
      <c r="T12" s="69"/>
      <c r="U12" s="69"/>
    </row>
    <row r="13" spans="2:21" ht="15.75" customHeight="1" x14ac:dyDescent="0.3">
      <c r="B13" s="67" t="s">
        <v>80</v>
      </c>
      <c r="D13" s="70"/>
      <c r="E13" s="277"/>
      <c r="F13" s="277"/>
      <c r="G13" s="277"/>
      <c r="H13" s="277"/>
      <c r="I13" s="277"/>
      <c r="J13" s="277"/>
      <c r="K13" s="277"/>
      <c r="L13" s="277"/>
      <c r="M13" s="173" t="s">
        <v>1263</v>
      </c>
      <c r="N13" s="69"/>
      <c r="O13" s="69"/>
      <c r="P13" s="69"/>
      <c r="Q13" s="69"/>
      <c r="R13" s="69"/>
      <c r="S13" s="69"/>
      <c r="T13" s="69"/>
      <c r="U13" s="69"/>
    </row>
    <row r="14" spans="2:21" ht="15.75" customHeight="1" x14ac:dyDescent="0.3">
      <c r="B14" s="67" t="s">
        <v>81</v>
      </c>
      <c r="D14" s="70"/>
      <c r="E14" s="277"/>
      <c r="F14" s="277"/>
      <c r="G14" s="277"/>
      <c r="H14" s="277"/>
      <c r="I14" s="277"/>
      <c r="J14" s="277"/>
      <c r="K14" s="277"/>
      <c r="L14" s="277"/>
      <c r="M14" s="173" t="s">
        <v>1263</v>
      </c>
      <c r="N14" s="69"/>
      <c r="O14" s="69"/>
      <c r="P14" s="69"/>
      <c r="Q14" s="69"/>
      <c r="R14" s="69"/>
      <c r="S14" s="69"/>
      <c r="T14" s="69"/>
      <c r="U14" s="69"/>
    </row>
    <row r="15" spans="2:21" ht="15.75" customHeight="1" x14ac:dyDescent="0.3">
      <c r="B15" s="67" t="s">
        <v>82</v>
      </c>
      <c r="D15" s="70"/>
      <c r="E15" s="277"/>
      <c r="F15" s="277"/>
      <c r="G15" s="277"/>
      <c r="H15" s="277"/>
      <c r="I15" s="277"/>
      <c r="J15" s="277"/>
      <c r="K15" s="277"/>
      <c r="L15" s="277"/>
      <c r="M15" s="173" t="s">
        <v>1263</v>
      </c>
      <c r="N15" s="69"/>
      <c r="O15" s="69"/>
      <c r="P15" s="69"/>
      <c r="Q15" s="69"/>
      <c r="R15" s="69"/>
      <c r="S15" s="69"/>
      <c r="T15" s="69"/>
      <c r="U15" s="69"/>
    </row>
    <row r="16" spans="2:21" ht="15.75" customHeight="1" x14ac:dyDescent="0.3">
      <c r="B16" s="67" t="s">
        <v>83</v>
      </c>
      <c r="E16" s="277"/>
      <c r="F16" s="277"/>
      <c r="G16" s="277"/>
      <c r="H16" s="277"/>
      <c r="I16" s="277"/>
      <c r="J16" s="277"/>
      <c r="K16" s="277"/>
      <c r="L16" s="277"/>
      <c r="M16" s="173" t="s">
        <v>1263</v>
      </c>
      <c r="N16" s="69"/>
      <c r="O16" s="69"/>
      <c r="P16" s="69"/>
      <c r="Q16" s="69"/>
      <c r="R16" s="69"/>
      <c r="S16" s="69"/>
      <c r="T16" s="69"/>
      <c r="U16" s="69"/>
    </row>
    <row r="17" spans="2:24" ht="15.75" customHeight="1" x14ac:dyDescent="0.3">
      <c r="B17" s="67" t="s">
        <v>84</v>
      </c>
      <c r="E17" s="278" t="s">
        <v>47</v>
      </c>
      <c r="F17" s="278"/>
      <c r="G17" s="278"/>
      <c r="H17" s="278"/>
      <c r="I17" s="278"/>
      <c r="J17" s="278"/>
      <c r="K17" s="278"/>
      <c r="L17" s="278"/>
      <c r="M17" s="173" t="s">
        <v>1263</v>
      </c>
      <c r="N17" s="69"/>
      <c r="O17" s="69"/>
      <c r="P17" s="69"/>
      <c r="Q17" s="69"/>
      <c r="R17" s="69"/>
      <c r="S17" s="69"/>
      <c r="T17" s="69"/>
      <c r="U17" s="69"/>
    </row>
    <row r="18" spans="2:24" ht="15.75" customHeight="1" x14ac:dyDescent="0.3">
      <c r="B18" s="67" t="s">
        <v>85</v>
      </c>
      <c r="E18" s="277"/>
      <c r="F18" s="277"/>
      <c r="G18" s="277"/>
      <c r="H18" s="277"/>
      <c r="I18" s="277"/>
      <c r="J18" s="277"/>
      <c r="K18" s="277"/>
      <c r="L18" s="277"/>
      <c r="M18" s="173" t="s">
        <v>1263</v>
      </c>
      <c r="N18" s="69"/>
      <c r="O18" s="69"/>
      <c r="P18" s="69"/>
      <c r="Q18" s="69"/>
      <c r="R18" s="69"/>
      <c r="S18" s="69"/>
      <c r="T18" s="69"/>
      <c r="U18" s="69"/>
    </row>
    <row r="19" spans="2:24" ht="15.75" customHeight="1" x14ac:dyDescent="0.3">
      <c r="B19" s="67" t="s">
        <v>86</v>
      </c>
      <c r="E19" s="275"/>
      <c r="F19" s="275"/>
      <c r="G19" s="275"/>
      <c r="H19" s="275"/>
      <c r="I19" s="275"/>
      <c r="J19" s="275"/>
      <c r="K19" s="275"/>
      <c r="L19" s="275"/>
      <c r="M19" s="69"/>
      <c r="N19" s="69"/>
      <c r="O19" s="69"/>
      <c r="P19" s="69"/>
      <c r="Q19" s="69"/>
      <c r="R19" s="69"/>
      <c r="S19" s="69"/>
      <c r="T19" s="69"/>
      <c r="U19" s="69"/>
    </row>
    <row r="20" spans="2:24" ht="15.75" customHeight="1" x14ac:dyDescent="0.3">
      <c r="B20" s="67" t="s">
        <v>87</v>
      </c>
      <c r="E20" s="275"/>
      <c r="F20" s="275"/>
      <c r="G20" s="275"/>
      <c r="H20" s="275"/>
      <c r="I20" s="275"/>
      <c r="J20" s="275"/>
      <c r="K20" s="275"/>
      <c r="L20" s="275"/>
      <c r="M20" s="69"/>
      <c r="N20" s="69"/>
      <c r="O20" s="69"/>
      <c r="P20" s="69"/>
      <c r="Q20" s="69"/>
      <c r="R20" s="69"/>
      <c r="S20" s="69"/>
      <c r="T20" s="69"/>
      <c r="U20" s="69"/>
    </row>
    <row r="21" spans="2:24" ht="28.95" customHeight="1" x14ac:dyDescent="0.3">
      <c r="C21" s="69"/>
      <c r="D21" s="69"/>
      <c r="E21" s="69"/>
      <c r="F21" s="69"/>
      <c r="G21" s="69"/>
      <c r="H21" s="69"/>
      <c r="I21" s="69"/>
      <c r="J21" s="69"/>
      <c r="K21" s="69"/>
    </row>
    <row r="22" spans="2:24" ht="18" x14ac:dyDescent="0.35">
      <c r="B22" s="71" t="s">
        <v>88</v>
      </c>
      <c r="C22" s="69"/>
      <c r="D22" s="69"/>
      <c r="E22" s="69"/>
      <c r="F22" s="69"/>
      <c r="G22" s="69"/>
      <c r="H22" s="69"/>
      <c r="I22" s="69"/>
      <c r="J22" s="69"/>
      <c r="K22" s="69"/>
    </row>
    <row r="23" spans="2:24" x14ac:dyDescent="0.3">
      <c r="B23" s="72" t="s">
        <v>89</v>
      </c>
    </row>
    <row r="24" spans="2:24" ht="31.2" x14ac:dyDescent="0.3">
      <c r="B24" s="168" t="s">
        <v>90</v>
      </c>
      <c r="C24" s="156" t="s">
        <v>1227</v>
      </c>
      <c r="D24" s="255" t="s">
        <v>91</v>
      </c>
      <c r="E24" s="256"/>
      <c r="F24" s="156" t="s">
        <v>1226</v>
      </c>
      <c r="G24" s="255" t="s">
        <v>92</v>
      </c>
      <c r="H24" s="288"/>
      <c r="I24" s="288"/>
      <c r="J24" s="288"/>
      <c r="K24" s="288"/>
      <c r="L24" s="288"/>
      <c r="M24" s="256"/>
      <c r="N24" s="255" t="s">
        <v>1225</v>
      </c>
      <c r="O24" s="256"/>
      <c r="P24" s="185"/>
      <c r="Q24" s="185"/>
    </row>
    <row r="25" spans="2:24" x14ac:dyDescent="0.3">
      <c r="B25" s="140" t="s">
        <v>93</v>
      </c>
      <c r="C25" s="75">
        <v>30</v>
      </c>
      <c r="D25" s="273" t="s">
        <v>94</v>
      </c>
      <c r="E25" s="274"/>
      <c r="F25" s="186">
        <f>IF(D25="SI",30%,0%)</f>
        <v>0</v>
      </c>
      <c r="G25" s="266"/>
      <c r="H25" s="267"/>
      <c r="I25" s="267"/>
      <c r="J25" s="267"/>
      <c r="K25" s="267"/>
      <c r="L25" s="267"/>
      <c r="M25" s="268"/>
      <c r="N25" s="264"/>
      <c r="O25" s="265"/>
      <c r="P25" s="185"/>
      <c r="Q25" s="185"/>
    </row>
    <row r="26" spans="2:24" x14ac:dyDescent="0.3">
      <c r="B26" s="140" t="s">
        <v>95</v>
      </c>
      <c r="C26" s="75">
        <v>30</v>
      </c>
      <c r="D26" s="273" t="s">
        <v>94</v>
      </c>
      <c r="E26" s="274"/>
      <c r="F26" s="186">
        <f t="shared" ref="F26:F34" si="0">IF(D26="SI",30%,0%)</f>
        <v>0</v>
      </c>
      <c r="G26" s="266"/>
      <c r="H26" s="267"/>
      <c r="I26" s="267"/>
      <c r="J26" s="267"/>
      <c r="K26" s="267"/>
      <c r="L26" s="267"/>
      <c r="M26" s="268"/>
      <c r="N26" s="264"/>
      <c r="O26" s="265"/>
      <c r="P26" s="185"/>
      <c r="Q26" s="185"/>
    </row>
    <row r="27" spans="2:24" x14ac:dyDescent="0.3">
      <c r="B27" s="140" t="s">
        <v>96</v>
      </c>
      <c r="C27" s="75">
        <v>30</v>
      </c>
      <c r="D27" s="273" t="s">
        <v>94</v>
      </c>
      <c r="E27" s="274"/>
      <c r="F27" s="186">
        <f t="shared" si="0"/>
        <v>0</v>
      </c>
      <c r="G27" s="266"/>
      <c r="H27" s="267"/>
      <c r="I27" s="267"/>
      <c r="J27" s="267"/>
      <c r="K27" s="267"/>
      <c r="L27" s="267"/>
      <c r="M27" s="268"/>
      <c r="N27" s="264"/>
      <c r="O27" s="265"/>
      <c r="P27" s="185"/>
      <c r="Q27" s="185"/>
    </row>
    <row r="28" spans="2:24" x14ac:dyDescent="0.3">
      <c r="B28" s="140" t="s">
        <v>97</v>
      </c>
      <c r="C28" s="75">
        <v>30</v>
      </c>
      <c r="D28" s="273" t="s">
        <v>94</v>
      </c>
      <c r="E28" s="274"/>
      <c r="F28" s="186">
        <f t="shared" si="0"/>
        <v>0</v>
      </c>
      <c r="G28" s="266"/>
      <c r="H28" s="267"/>
      <c r="I28" s="267"/>
      <c r="J28" s="267"/>
      <c r="K28" s="267"/>
      <c r="L28" s="267"/>
      <c r="M28" s="268"/>
      <c r="N28" s="264"/>
      <c r="O28" s="265"/>
      <c r="P28" s="185"/>
      <c r="Q28" s="185"/>
    </row>
    <row r="29" spans="2:24" x14ac:dyDescent="0.3">
      <c r="B29" s="140" t="s">
        <v>98</v>
      </c>
      <c r="C29" s="75">
        <v>30</v>
      </c>
      <c r="D29" s="273" t="s">
        <v>94</v>
      </c>
      <c r="E29" s="274"/>
      <c r="F29" s="186">
        <f t="shared" si="0"/>
        <v>0</v>
      </c>
      <c r="G29" s="266"/>
      <c r="H29" s="267"/>
      <c r="I29" s="267"/>
      <c r="J29" s="267"/>
      <c r="K29" s="267"/>
      <c r="L29" s="267"/>
      <c r="M29" s="268"/>
      <c r="N29" s="264"/>
      <c r="O29" s="265"/>
      <c r="P29" s="185"/>
      <c r="Q29" s="185"/>
    </row>
    <row r="30" spans="2:24" x14ac:dyDescent="0.3">
      <c r="B30" s="140" t="s">
        <v>99</v>
      </c>
      <c r="C30" s="75">
        <v>30</v>
      </c>
      <c r="D30" s="273" t="s">
        <v>94</v>
      </c>
      <c r="E30" s="274"/>
      <c r="F30" s="186">
        <f t="shared" si="0"/>
        <v>0</v>
      </c>
      <c r="G30" s="266"/>
      <c r="H30" s="267"/>
      <c r="I30" s="267"/>
      <c r="J30" s="267"/>
      <c r="K30" s="267"/>
      <c r="L30" s="267"/>
      <c r="M30" s="268"/>
      <c r="N30" s="264"/>
      <c r="O30" s="265"/>
      <c r="P30" s="185"/>
      <c r="Q30" s="185"/>
    </row>
    <row r="31" spans="2:24" x14ac:dyDescent="0.3">
      <c r="B31" s="140" t="s">
        <v>100</v>
      </c>
      <c r="C31" s="75">
        <v>30</v>
      </c>
      <c r="D31" s="273" t="s">
        <v>94</v>
      </c>
      <c r="E31" s="274"/>
      <c r="F31" s="186">
        <f t="shared" si="0"/>
        <v>0</v>
      </c>
      <c r="G31" s="266"/>
      <c r="H31" s="267"/>
      <c r="I31" s="267"/>
      <c r="J31" s="267"/>
      <c r="K31" s="267"/>
      <c r="L31" s="267"/>
      <c r="M31" s="268"/>
      <c r="N31" s="264"/>
      <c r="O31" s="265"/>
      <c r="P31" s="185"/>
      <c r="Q31" s="185"/>
    </row>
    <row r="32" spans="2:24" x14ac:dyDescent="0.3">
      <c r="B32" s="140" t="s">
        <v>101</v>
      </c>
      <c r="C32" s="75">
        <v>30</v>
      </c>
      <c r="D32" s="273" t="s">
        <v>94</v>
      </c>
      <c r="E32" s="274"/>
      <c r="F32" s="186">
        <f t="shared" si="0"/>
        <v>0</v>
      </c>
      <c r="G32" s="266"/>
      <c r="H32" s="267"/>
      <c r="I32" s="267"/>
      <c r="J32" s="267"/>
      <c r="K32" s="267"/>
      <c r="L32" s="267"/>
      <c r="M32" s="268"/>
      <c r="N32" s="264"/>
      <c r="O32" s="265"/>
      <c r="P32" s="185"/>
      <c r="Q32" s="185"/>
      <c r="R32" s="185"/>
      <c r="S32" s="185"/>
      <c r="T32" s="185"/>
      <c r="U32" s="185"/>
      <c r="X32" s="74"/>
    </row>
    <row r="33" spans="2:25" x14ac:dyDescent="0.3">
      <c r="B33" s="140" t="s">
        <v>102</v>
      </c>
      <c r="C33" s="75">
        <v>30</v>
      </c>
      <c r="D33" s="273" t="s">
        <v>94</v>
      </c>
      <c r="E33" s="274"/>
      <c r="F33" s="186">
        <f t="shared" si="0"/>
        <v>0</v>
      </c>
      <c r="G33" s="266"/>
      <c r="H33" s="267"/>
      <c r="I33" s="267"/>
      <c r="J33" s="267"/>
      <c r="K33" s="267"/>
      <c r="L33" s="267"/>
      <c r="M33" s="268"/>
      <c r="N33" s="264"/>
      <c r="O33" s="265"/>
      <c r="P33" s="185"/>
      <c r="Q33" s="185"/>
      <c r="R33" s="185"/>
      <c r="S33" s="185"/>
      <c r="T33" s="185"/>
      <c r="U33" s="185"/>
    </row>
    <row r="34" spans="2:25" x14ac:dyDescent="0.3">
      <c r="B34" s="140" t="s">
        <v>103</v>
      </c>
      <c r="C34" s="75">
        <v>30</v>
      </c>
      <c r="D34" s="273" t="s">
        <v>94</v>
      </c>
      <c r="E34" s="274"/>
      <c r="F34" s="186">
        <f t="shared" si="0"/>
        <v>0</v>
      </c>
      <c r="G34" s="266"/>
      <c r="H34" s="267"/>
      <c r="I34" s="267"/>
      <c r="J34" s="267"/>
      <c r="K34" s="267"/>
      <c r="L34" s="267"/>
      <c r="M34" s="268"/>
      <c r="N34" s="264"/>
      <c r="O34" s="265"/>
      <c r="P34" s="185"/>
      <c r="Q34" s="185"/>
      <c r="R34" s="185"/>
      <c r="S34" s="185"/>
      <c r="T34" s="185"/>
      <c r="U34" s="185"/>
    </row>
    <row r="35" spans="2:25" x14ac:dyDescent="0.3">
      <c r="B35" s="76" t="s">
        <v>128</v>
      </c>
      <c r="C35" s="77"/>
      <c r="D35" s="77"/>
      <c r="E35" s="78"/>
      <c r="F35" s="78"/>
      <c r="G35" s="63"/>
      <c r="H35" s="63"/>
      <c r="I35" s="63"/>
      <c r="J35" s="63"/>
      <c r="K35" s="63"/>
      <c r="L35" s="63"/>
      <c r="M35" s="63"/>
      <c r="N35" s="63"/>
      <c r="O35" s="185"/>
      <c r="P35" s="185"/>
      <c r="Q35" s="185"/>
      <c r="R35" s="185"/>
      <c r="S35" s="185"/>
      <c r="T35" s="185"/>
      <c r="U35" s="185"/>
    </row>
    <row r="36" spans="2:25" ht="18" x14ac:dyDescent="0.35">
      <c r="B36" s="79" t="s">
        <v>104</v>
      </c>
      <c r="C36" s="80"/>
      <c r="D36" s="80"/>
      <c r="E36" s="63"/>
      <c r="F36" s="63"/>
      <c r="G36" s="63"/>
      <c r="H36" s="63"/>
      <c r="I36" s="63"/>
      <c r="J36" s="63"/>
      <c r="K36" s="63"/>
      <c r="L36" s="63"/>
      <c r="M36" s="63"/>
      <c r="N36" s="63"/>
      <c r="O36" s="63"/>
      <c r="P36" s="63"/>
      <c r="Q36" s="63"/>
      <c r="R36" s="63"/>
      <c r="S36" s="63"/>
      <c r="T36" s="63"/>
    </row>
    <row r="37" spans="2:25" ht="16.2" thickBot="1" x14ac:dyDescent="0.35">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ht="16.2" hidden="1" thickBot="1" x14ac:dyDescent="0.35">
      <c r="B38" s="72"/>
      <c r="J38" s="193" t="s">
        <v>93</v>
      </c>
      <c r="K38" s="101" t="s">
        <v>95</v>
      </c>
      <c r="L38" s="101" t="s">
        <v>96</v>
      </c>
      <c r="M38" s="101" t="s">
        <v>97</v>
      </c>
      <c r="N38" s="101" t="s">
        <v>98</v>
      </c>
      <c r="O38" s="101" t="s">
        <v>99</v>
      </c>
      <c r="P38" s="101" t="s">
        <v>100</v>
      </c>
      <c r="Q38" s="101" t="s">
        <v>101</v>
      </c>
      <c r="R38" s="101" t="s">
        <v>102</v>
      </c>
      <c r="S38" s="194" t="s">
        <v>103</v>
      </c>
      <c r="T38" s="160"/>
    </row>
    <row r="39" spans="2:25" ht="16.2" hidden="1" thickBot="1" x14ac:dyDescent="0.35">
      <c r="B39" s="72"/>
      <c r="J39" s="145">
        <v>7</v>
      </c>
      <c r="K39" s="195">
        <v>8</v>
      </c>
      <c r="L39" s="195">
        <v>9</v>
      </c>
      <c r="M39" s="195">
        <v>10</v>
      </c>
      <c r="N39" s="195">
        <v>11</v>
      </c>
      <c r="O39" s="195">
        <v>12</v>
      </c>
      <c r="P39" s="195">
        <v>13</v>
      </c>
      <c r="Q39" s="195">
        <v>14</v>
      </c>
      <c r="R39" s="195">
        <v>15</v>
      </c>
      <c r="S39" s="100">
        <v>16</v>
      </c>
      <c r="T39" s="160"/>
    </row>
    <row r="40" spans="2:25" ht="48" customHeight="1" thickBot="1" x14ac:dyDescent="0.35">
      <c r="B40" s="153" t="s">
        <v>106</v>
      </c>
      <c r="C40" s="153" t="s">
        <v>0</v>
      </c>
      <c r="D40" s="270" t="s">
        <v>107</v>
      </c>
      <c r="E40" s="271"/>
      <c r="F40" s="271"/>
      <c r="G40" s="272"/>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3">
      <c r="B41" s="83">
        <v>1</v>
      </c>
      <c r="C41" s="83" t="s">
        <v>121</v>
      </c>
      <c r="D41" s="279" t="str">
        <f>+'PAUTA LIBRE '!D6</f>
        <v>TELETON 2025 \ OBERTURA</v>
      </c>
      <c r="E41" s="280"/>
      <c r="F41" s="280"/>
      <c r="G41" s="281"/>
      <c r="H41" s="83" t="str">
        <f>+'PAUTA LIBRE '!E6</f>
        <v>22:00 - 02:00</v>
      </c>
      <c r="I41" s="187">
        <f>VLOOKUP(D41,'PAUTA LIBRE '!$D$6:$N$14,11,0)/30</f>
        <v>600000</v>
      </c>
      <c r="J41" s="165">
        <v>4</v>
      </c>
      <c r="K41" s="165"/>
      <c r="L41" s="165"/>
      <c r="M41" s="165"/>
      <c r="N41" s="165"/>
      <c r="O41" s="165"/>
      <c r="P41" s="165"/>
      <c r="Q41" s="165"/>
      <c r="R41" s="165"/>
      <c r="S41" s="165"/>
      <c r="T41" s="84">
        <f t="shared" ref="T41:T49" si="1">SUM(J41:S41)</f>
        <v>4</v>
      </c>
      <c r="U41" s="84">
        <f t="array" ref="U41">SUMPRODUCT(J41:S41,TRANSPOSE($C$25:$C$34))</f>
        <v>120</v>
      </c>
      <c r="V41" s="84">
        <f>+'PAUTAS PAQUETE'!X5</f>
        <v>150</v>
      </c>
      <c r="W41" s="158" t="str">
        <f>IF(U41&gt;V41,U41-V41,"")</f>
        <v/>
      </c>
      <c r="X41" s="187">
        <f t="array" ref="X41">SUMPRODUCT($C$25:$C$34,1+$F$25:$F$34,TRANSPOSE(J41:S41))*VLOOKUP(D41,'PAUTA LIBRE '!$D$6:$U$14,11,0)/30</f>
        <v>72000000</v>
      </c>
      <c r="Y41" s="263" t="str">
        <f>IF(SUM($W$41:$W$49)&gt;0,"LA PAUTA NO CUMPLE CON LAS CONDICIONES ESTABLECIDAS PARA DISTRIBUCION DE SPOTS DEL PAQUETE POR BLOQUE","")</f>
        <v/>
      </c>
    </row>
    <row r="42" spans="2:25" ht="15" customHeight="1" x14ac:dyDescent="0.3">
      <c r="B42" s="85">
        <f>+B41+1</f>
        <v>2</v>
      </c>
      <c r="C42" s="85" t="s">
        <v>122</v>
      </c>
      <c r="D42" s="285" t="str">
        <f>+'PAUTA LIBRE '!D7</f>
        <v>TELETON 2025 \ TRASNOCHE A</v>
      </c>
      <c r="E42" s="286"/>
      <c r="F42" s="286"/>
      <c r="G42" s="287"/>
      <c r="H42" s="85" t="str">
        <f>+'PAUTA LIBRE '!E7</f>
        <v>02:00 - 03:30</v>
      </c>
      <c r="I42" s="188">
        <f>VLOOKUP(D42,'PAUTA LIBRE '!$D$6:$N$14,11,0)/30</f>
        <v>106666.66666666667</v>
      </c>
      <c r="J42" s="166">
        <v>2</v>
      </c>
      <c r="K42" s="166"/>
      <c r="L42" s="166"/>
      <c r="M42" s="166"/>
      <c r="N42" s="166"/>
      <c r="O42" s="166"/>
      <c r="P42" s="166"/>
      <c r="Q42" s="166"/>
      <c r="R42" s="166"/>
      <c r="S42" s="166"/>
      <c r="T42" s="86">
        <f t="shared" si="1"/>
        <v>2</v>
      </c>
      <c r="U42" s="86">
        <f t="array" ref="U42">SUMPRODUCT(J42:S42,TRANSPOSE($C$25:$C$34))</f>
        <v>60</v>
      </c>
      <c r="V42" s="86">
        <f>+'PAUTAS PAQUETE'!X6</f>
        <v>120</v>
      </c>
      <c r="W42" s="159" t="str">
        <f t="shared" ref="W42:W49" si="2">IF(U42&gt;V42,U42-V42,"")</f>
        <v/>
      </c>
      <c r="X42" s="188">
        <f t="array" ref="X42">SUMPRODUCT($C$25:$C$34,1+$F$25:$F$34,TRANSPOSE(J42:S42))*VLOOKUP(D42,'PAUTA LIBRE '!$D$6:$U$14,11,0)/30</f>
        <v>6400000</v>
      </c>
      <c r="Y42" s="263"/>
    </row>
    <row r="43" spans="2:25" ht="15" customHeight="1" x14ac:dyDescent="0.3">
      <c r="B43" s="85">
        <f>+B42+1</f>
        <v>3</v>
      </c>
      <c r="C43" s="85" t="s">
        <v>122</v>
      </c>
      <c r="D43" s="285" t="str">
        <f>+'PAUTA LIBRE '!D8</f>
        <v>TELETON 2025 \ TRASNOCHE B</v>
      </c>
      <c r="E43" s="286"/>
      <c r="F43" s="286"/>
      <c r="G43" s="287"/>
      <c r="H43" s="85" t="str">
        <f>+'PAUTA LIBRE '!E8</f>
        <v>03:30 - 08:00</v>
      </c>
      <c r="I43" s="188">
        <f>VLOOKUP(D43,'PAUTA LIBRE '!$D$6:$N$14,11,0)/30</f>
        <v>40000</v>
      </c>
      <c r="J43" s="166">
        <v>4</v>
      </c>
      <c r="K43" s="166"/>
      <c r="L43" s="166"/>
      <c r="M43" s="166"/>
      <c r="N43" s="166"/>
      <c r="O43" s="166"/>
      <c r="P43" s="166"/>
      <c r="Q43" s="166"/>
      <c r="R43" s="166"/>
      <c r="S43" s="166"/>
      <c r="T43" s="86">
        <f t="shared" si="1"/>
        <v>4</v>
      </c>
      <c r="U43" s="86">
        <f t="array" ref="U43">SUMPRODUCT(J43:S43,TRANSPOSE($C$25:$C$34))</f>
        <v>120</v>
      </c>
      <c r="V43" s="86">
        <f>+'PAUTAS PAQUETE'!X7</f>
        <v>180</v>
      </c>
      <c r="W43" s="159" t="str">
        <f t="shared" si="2"/>
        <v/>
      </c>
      <c r="X43" s="188">
        <f t="array" ref="X43">SUMPRODUCT($C$25:$C$34,1+$F$25:$F$34,TRANSPOSE(J43:S43))*VLOOKUP(D43,'PAUTA LIBRE '!$D$6:$U$14,11,0)/30</f>
        <v>4800000</v>
      </c>
      <c r="Y43" s="263"/>
    </row>
    <row r="44" spans="2:25" ht="15" customHeight="1" x14ac:dyDescent="0.3">
      <c r="B44" s="85">
        <f>+B43+1</f>
        <v>4</v>
      </c>
      <c r="C44" s="85" t="s">
        <v>122</v>
      </c>
      <c r="D44" s="285" t="str">
        <f>+'PAUTA LIBRE '!D9</f>
        <v>TELETON 2025 \ MAÑANA FAMILIAR A</v>
      </c>
      <c r="E44" s="286"/>
      <c r="F44" s="286"/>
      <c r="G44" s="287"/>
      <c r="H44" s="85" t="str">
        <f>+'PAUTA LIBRE '!E9</f>
        <v>08:00 - 10:30</v>
      </c>
      <c r="I44" s="188">
        <f>VLOOKUP(D44,'PAUTA LIBRE '!$D$6:$N$14,11,0)/30</f>
        <v>80000</v>
      </c>
      <c r="J44" s="166">
        <v>3</v>
      </c>
      <c r="K44" s="166"/>
      <c r="L44" s="166"/>
      <c r="M44" s="166"/>
      <c r="N44" s="166"/>
      <c r="O44" s="166"/>
      <c r="P44" s="166"/>
      <c r="Q44" s="166"/>
      <c r="R44" s="166"/>
      <c r="S44" s="166"/>
      <c r="T44" s="86">
        <f t="shared" si="1"/>
        <v>3</v>
      </c>
      <c r="U44" s="86">
        <f t="array" ref="U44">SUMPRODUCT(J44:S44,TRANSPOSE($C$25:$C$34))</f>
        <v>90</v>
      </c>
      <c r="V44" s="86">
        <f>+'PAUTAS PAQUETE'!X8</f>
        <v>150</v>
      </c>
      <c r="W44" s="86" t="str">
        <f t="shared" si="2"/>
        <v/>
      </c>
      <c r="X44" s="188">
        <f t="array" ref="X44">SUMPRODUCT($C$25:$C$34,1+$F$25:$F$34,TRANSPOSE(J44:S44))*VLOOKUP(D44,'PAUTA LIBRE '!$D$6:$U$14,11,0)/30</f>
        <v>7200000</v>
      </c>
      <c r="Y44" s="263"/>
    </row>
    <row r="45" spans="2:25" ht="15" customHeight="1" x14ac:dyDescent="0.3">
      <c r="B45" s="85">
        <v>5</v>
      </c>
      <c r="C45" s="85" t="s">
        <v>122</v>
      </c>
      <c r="D45" s="285" t="str">
        <f>+'PAUTA LIBRE '!D10</f>
        <v>TELETON 2025 \ MAÑANA FAMILIAR B</v>
      </c>
      <c r="E45" s="286"/>
      <c r="F45" s="286"/>
      <c r="G45" s="287"/>
      <c r="H45" s="184" t="str">
        <f>+'PAUTA LIBRE '!E10</f>
        <v>10:30 - 13:30</v>
      </c>
      <c r="I45" s="188">
        <f>VLOOKUP(D45,'PAUTA LIBRE '!$D$6:$N$14,11,0)/30</f>
        <v>113333.33333333333</v>
      </c>
      <c r="J45" s="166">
        <v>4</v>
      </c>
      <c r="K45" s="166"/>
      <c r="L45" s="166"/>
      <c r="M45" s="166"/>
      <c r="N45" s="166"/>
      <c r="O45" s="166"/>
      <c r="P45" s="166"/>
      <c r="Q45" s="166"/>
      <c r="R45" s="166"/>
      <c r="S45" s="166"/>
      <c r="T45" s="86">
        <f t="shared" si="1"/>
        <v>4</v>
      </c>
      <c r="U45" s="86">
        <f t="array" ref="U45">SUMPRODUCT(J45:S45,TRANSPOSE($C$25:$C$34))</f>
        <v>120</v>
      </c>
      <c r="V45" s="86">
        <f>+'PAUTAS PAQUETE'!X9</f>
        <v>180</v>
      </c>
      <c r="W45" s="86" t="str">
        <f t="shared" si="2"/>
        <v/>
      </c>
      <c r="X45" s="188">
        <f t="array" ref="X45">SUMPRODUCT($C$25:$C$34,1+$F$25:$F$34,TRANSPOSE(J45:S45))*VLOOKUP(D45,'PAUTA LIBRE '!$D$6:$U$14,11,0)/30</f>
        <v>13600000</v>
      </c>
      <c r="Y45" s="263"/>
    </row>
    <row r="46" spans="2:25" ht="15" customHeight="1" x14ac:dyDescent="0.3">
      <c r="B46" s="85">
        <v>6</v>
      </c>
      <c r="C46" s="85" t="s">
        <v>122</v>
      </c>
      <c r="D46" s="285" t="str">
        <f>+'PAUTA LIBRE '!D11</f>
        <v>TELETON 2025 \ TARDE</v>
      </c>
      <c r="E46" s="286"/>
      <c r="F46" s="286"/>
      <c r="G46" s="287"/>
      <c r="H46" s="85" t="str">
        <f>+'PAUTA LIBRE '!E11</f>
        <v>14:00 - 17:00</v>
      </c>
      <c r="I46" s="188">
        <f>VLOOKUP(D46,'PAUTA LIBRE '!$D$6:$N$14,11,0)/30</f>
        <v>120000</v>
      </c>
      <c r="J46" s="166">
        <v>4</v>
      </c>
      <c r="K46" s="166"/>
      <c r="L46" s="166"/>
      <c r="M46" s="166"/>
      <c r="N46" s="166"/>
      <c r="O46" s="166"/>
      <c r="P46" s="166"/>
      <c r="Q46" s="166"/>
      <c r="R46" s="166"/>
      <c r="S46" s="166"/>
      <c r="T46" s="86">
        <f t="shared" si="1"/>
        <v>4</v>
      </c>
      <c r="U46" s="86">
        <f t="array" ref="U46">SUMPRODUCT(J46:S46,TRANSPOSE($C$25:$C$34))</f>
        <v>120</v>
      </c>
      <c r="V46" s="86">
        <f>+'PAUTAS PAQUETE'!X10</f>
        <v>180</v>
      </c>
      <c r="W46" s="86" t="str">
        <f t="shared" si="2"/>
        <v/>
      </c>
      <c r="X46" s="188">
        <f t="array" ref="X46">SUMPRODUCT($C$25:$C$34,1+$F$25:$F$34,TRANSPOSE(J46:S46))*VLOOKUP(D46,'PAUTA LIBRE '!$D$6:$U$14,11,0)/30</f>
        <v>14400000</v>
      </c>
      <c r="Y46" s="263"/>
    </row>
    <row r="47" spans="2:25" ht="15" customHeight="1" x14ac:dyDescent="0.3">
      <c r="B47" s="85">
        <v>7</v>
      </c>
      <c r="C47" s="85" t="s">
        <v>122</v>
      </c>
      <c r="D47" s="285" t="str">
        <f>+'PAUTA LIBRE '!D12</f>
        <v>TELETON 2025 \ TEATRO A</v>
      </c>
      <c r="E47" s="286"/>
      <c r="F47" s="286"/>
      <c r="G47" s="287"/>
      <c r="H47" s="85" t="str">
        <f>+'PAUTA LIBRE '!E12</f>
        <v>17:00 - 20:00</v>
      </c>
      <c r="I47" s="188">
        <f>VLOOKUP(D47,'PAUTA LIBRE '!$D$6:$N$14,11,0)/30</f>
        <v>123333.33333333333</v>
      </c>
      <c r="J47" s="166">
        <v>4</v>
      </c>
      <c r="K47" s="166"/>
      <c r="L47" s="166"/>
      <c r="M47" s="166"/>
      <c r="N47" s="166"/>
      <c r="O47" s="166"/>
      <c r="P47" s="166"/>
      <c r="Q47" s="166"/>
      <c r="R47" s="166"/>
      <c r="S47" s="166"/>
      <c r="T47" s="86">
        <f t="shared" si="1"/>
        <v>4</v>
      </c>
      <c r="U47" s="86">
        <f t="array" ref="U47">SUMPRODUCT(J47:S47,TRANSPOSE($C$25:$C$34))</f>
        <v>120</v>
      </c>
      <c r="V47" s="86">
        <f>+'PAUTAS PAQUETE'!X11</f>
        <v>180</v>
      </c>
      <c r="W47" s="86" t="str">
        <f t="shared" si="2"/>
        <v/>
      </c>
      <c r="X47" s="188">
        <f t="array" ref="X47">SUMPRODUCT($C$25:$C$34,1+$F$25:$F$34,TRANSPOSE(J47:S47))*VLOOKUP(D47,'PAUTA LIBRE '!$D$6:$U$14,11,0)/30</f>
        <v>14800000</v>
      </c>
      <c r="Y47" s="263"/>
    </row>
    <row r="48" spans="2:25" ht="15" customHeight="1" x14ac:dyDescent="0.3">
      <c r="B48" s="85">
        <v>8</v>
      </c>
      <c r="C48" s="85" t="s">
        <v>122</v>
      </c>
      <c r="D48" s="285" t="str">
        <f>+'PAUTA LIBRE '!D13</f>
        <v>TELETON 2025 \ TEATRO B</v>
      </c>
      <c r="E48" s="286"/>
      <c r="F48" s="286"/>
      <c r="G48" s="287"/>
      <c r="H48" s="85" t="str">
        <f>+'PAUTA LIBRE '!E13</f>
        <v>20:00 - 21:00</v>
      </c>
      <c r="I48" s="188">
        <f>VLOOKUP(D48,'PAUTA LIBRE '!$D$6:$N$14,11,0)/30</f>
        <v>433333.33333333331</v>
      </c>
      <c r="J48" s="166">
        <v>2</v>
      </c>
      <c r="K48" s="166"/>
      <c r="L48" s="166"/>
      <c r="M48" s="166"/>
      <c r="N48" s="166"/>
      <c r="O48" s="166"/>
      <c r="P48" s="166"/>
      <c r="Q48" s="166"/>
      <c r="R48" s="166"/>
      <c r="S48" s="166"/>
      <c r="T48" s="86">
        <f t="shared" si="1"/>
        <v>2</v>
      </c>
      <c r="U48" s="86">
        <f t="array" ref="U48">SUMPRODUCT(J48:S48,TRANSPOSE($C$25:$C$34))</f>
        <v>60</v>
      </c>
      <c r="V48" s="86">
        <f>+'PAUTAS PAQUETE'!X12</f>
        <v>90</v>
      </c>
      <c r="W48" s="86" t="str">
        <f t="shared" si="2"/>
        <v/>
      </c>
      <c r="X48" s="188">
        <f t="array" ref="X48">SUMPRODUCT($C$25:$C$34,1+$F$25:$F$34,TRANSPOSE(J48:S48))*VLOOKUP(D48,'PAUTA LIBRE '!$D$6:$U$14,11,0)/30</f>
        <v>26000000</v>
      </c>
      <c r="Y48" s="263"/>
    </row>
    <row r="49" spans="2:26" ht="16.2" thickBot="1" x14ac:dyDescent="0.35">
      <c r="B49" s="88">
        <v>9</v>
      </c>
      <c r="C49" s="88" t="s">
        <v>122</v>
      </c>
      <c r="D49" s="282" t="str">
        <f>+'PAUTA LIBRE '!D14</f>
        <v>TELETON 2025 \ CIERRE ESTADIO NACIONAL</v>
      </c>
      <c r="E49" s="283"/>
      <c r="F49" s="283"/>
      <c r="G49" s="284"/>
      <c r="H49" s="88" t="str">
        <f>+'PAUTA LIBRE '!E14</f>
        <v>22:00 - 01:30</v>
      </c>
      <c r="I49" s="189">
        <f>VLOOKUP(D49,'PAUTA LIBRE '!$D$6:$N$14,11,0)/30</f>
        <v>666666.66666666663</v>
      </c>
      <c r="J49" s="167">
        <v>4</v>
      </c>
      <c r="K49" s="167"/>
      <c r="L49" s="167"/>
      <c r="M49" s="167"/>
      <c r="N49" s="167"/>
      <c r="O49" s="167"/>
      <c r="P49" s="167"/>
      <c r="Q49" s="167"/>
      <c r="R49" s="167"/>
      <c r="S49" s="167"/>
      <c r="T49" s="89">
        <f t="shared" si="1"/>
        <v>4</v>
      </c>
      <c r="U49" s="89">
        <f t="array" ref="U49">SUMPRODUCT(J49:S49,TRANSPOSE($C$25:$C$34))</f>
        <v>120</v>
      </c>
      <c r="V49" s="89">
        <f>+'PAUTAS PAQUETE'!X13</f>
        <v>150</v>
      </c>
      <c r="W49" s="89" t="str">
        <f t="shared" si="2"/>
        <v/>
      </c>
      <c r="X49" s="189">
        <f t="array" ref="X49">SUMPRODUCT($C$25:$C$34,1+$F$25:$F$34,TRANSPOSE(J49:S49))*VLOOKUP(D49,'PAUTA LIBRE '!$D$6:$U$14,11,0)/30</f>
        <v>80000000</v>
      </c>
      <c r="Y49" s="263"/>
    </row>
    <row r="50" spans="2:26" ht="16.2" thickBot="1" x14ac:dyDescent="0.35">
      <c r="B50" s="90"/>
      <c r="C50" s="90"/>
      <c r="H50" s="261" t="s">
        <v>123</v>
      </c>
      <c r="I50" s="262"/>
      <c r="J50" s="147">
        <f t="shared" ref="J50:T50" si="3">SUM(J41:J49)</f>
        <v>31</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31</v>
      </c>
      <c r="U50" s="144"/>
      <c r="V50" s="144"/>
      <c r="W50" s="144"/>
    </row>
    <row r="51" spans="2:26" ht="16.2" thickBot="1" x14ac:dyDescent="0.35">
      <c r="H51" s="92" t="s">
        <v>124</v>
      </c>
      <c r="I51" s="92"/>
      <c r="Y51" s="94"/>
    </row>
    <row r="52" spans="2:26" ht="16.2" thickBot="1" x14ac:dyDescent="0.35">
      <c r="B52" s="72" t="s">
        <v>125</v>
      </c>
      <c r="W52" s="191" t="s">
        <v>1229</v>
      </c>
      <c r="X52" s="162">
        <f>SUM(X41:X49)</f>
        <v>239200000</v>
      </c>
    </row>
    <row r="53" spans="2:26" ht="16.2" thickBot="1" x14ac:dyDescent="0.35">
      <c r="B53" s="72" t="s">
        <v>194</v>
      </c>
      <c r="F53" s="269">
        <v>39597.67</v>
      </c>
      <c r="G53" s="269"/>
      <c r="U53" s="191"/>
      <c r="W53" s="191" t="s">
        <v>1230</v>
      </c>
      <c r="X53" s="218">
        <f>IFERROR(HLOOKUP($E$17,'PAUTAS PAQUETE'!$H$4:$L$20,16,0),0)</f>
        <v>0.7</v>
      </c>
      <c r="Y53" s="148"/>
    </row>
    <row r="54" spans="2:26" ht="18.600000000000001" thickBot="1" x14ac:dyDescent="0.4">
      <c r="B54" s="87"/>
      <c r="U54" s="97"/>
      <c r="W54" s="191" t="s">
        <v>1231</v>
      </c>
      <c r="X54" s="164">
        <f>+X52*(1-X53)</f>
        <v>71760000.000000015</v>
      </c>
    </row>
    <row r="55" spans="2:26" ht="16.2" thickBot="1" x14ac:dyDescent="0.35">
      <c r="Q55" s="96"/>
      <c r="U55" s="191"/>
    </row>
    <row r="56" spans="2:26" ht="18.600000000000001" thickBot="1" x14ac:dyDescent="0.4">
      <c r="U56" s="95"/>
      <c r="W56" s="191" t="s">
        <v>1228</v>
      </c>
      <c r="X56" s="162">
        <f>IFERROR(HLOOKUP($E$17,'PAUTAS PAQUETE'!$H$4:$L$20,15,0),0)</f>
        <v>239200000</v>
      </c>
      <c r="Y56" s="133"/>
    </row>
    <row r="57" spans="2:26" ht="16.2" thickBot="1" x14ac:dyDescent="0.35">
      <c r="W57" s="191" t="s">
        <v>1232</v>
      </c>
      <c r="X57" s="190">
        <f>IFERROR(HLOOKUP($E$17,'PAUTAS PAQUETE'!$H$4:$L$20,17,0),0)</f>
        <v>71760000.000000015</v>
      </c>
    </row>
    <row r="58" spans="2:26" ht="16.2" thickBot="1" x14ac:dyDescent="0.35"/>
    <row r="59" spans="2:26" ht="18.600000000000001" thickBot="1" x14ac:dyDescent="0.4">
      <c r="U59" s="257" t="s">
        <v>1233</v>
      </c>
      <c r="V59" s="257"/>
      <c r="W59" s="258"/>
      <c r="X59" s="163">
        <f>+X54-X57</f>
        <v>0</v>
      </c>
      <c r="Y59" s="259" t="str">
        <f>IF(X59&gt;X60,"LA PAUTA EXCEDE EL VALOR DEL PAQUETE CONSIDERANDO LA TOLERANCIA DE 5 UF",IF(X59&lt;0,"PAUTA INFERIOR AL VALOR MÍNIMO CON TOLERANCIA DE 5 UF",""))</f>
        <v/>
      </c>
      <c r="Z59" s="260"/>
    </row>
    <row r="60" spans="2:26" ht="22.5" customHeight="1" thickBot="1" x14ac:dyDescent="0.4">
      <c r="W60" s="191" t="s">
        <v>1234</v>
      </c>
      <c r="X60" s="163">
        <f>5*'PAUTAS PAQUETE'!H27</f>
        <v>197988.34999999998</v>
      </c>
      <c r="Y60" s="259"/>
      <c r="Z60" s="260"/>
    </row>
    <row r="61" spans="2:26" ht="16.2" thickBot="1" x14ac:dyDescent="0.35"/>
    <row r="62" spans="2:26" ht="16.2" thickBot="1" x14ac:dyDescent="0.35">
      <c r="W62" s="191" t="s">
        <v>1244</v>
      </c>
      <c r="X62" s="211">
        <f>+O102</f>
        <v>0</v>
      </c>
    </row>
    <row r="63" spans="2:26" ht="16.2" thickBot="1" x14ac:dyDescent="0.35">
      <c r="U63" s="72"/>
      <c r="V63" s="72"/>
      <c r="W63" s="95" t="s">
        <v>1239</v>
      </c>
      <c r="X63" s="212">
        <f>+X57+X62</f>
        <v>71760000.000000015</v>
      </c>
    </row>
    <row r="64" spans="2:26" ht="18" x14ac:dyDescent="0.35">
      <c r="B64" s="79" t="s">
        <v>126</v>
      </c>
    </row>
    <row r="65" spans="2:28" x14ac:dyDescent="0.3">
      <c r="B65" s="72" t="s">
        <v>127</v>
      </c>
    </row>
    <row r="66" spans="2:28" x14ac:dyDescent="0.3">
      <c r="B66" s="72" t="s">
        <v>1240</v>
      </c>
    </row>
    <row r="68" spans="2:28" x14ac:dyDescent="0.3">
      <c r="B68" s="226" t="s">
        <v>1241</v>
      </c>
    </row>
    <row r="69" spans="2:28" ht="16.2" thickBot="1" x14ac:dyDescent="0.35">
      <c r="W69" s="191"/>
      <c r="X69" s="192"/>
    </row>
    <row r="70" spans="2:28" ht="47.4" thickBot="1" x14ac:dyDescent="0.35">
      <c r="B70" s="170" t="s">
        <v>107</v>
      </c>
      <c r="C70" s="171"/>
      <c r="D70" s="171"/>
      <c r="E70" s="172"/>
      <c r="F70" s="171" t="s">
        <v>1219</v>
      </c>
      <c r="G70" s="170" t="s">
        <v>90</v>
      </c>
      <c r="H70" s="170" t="s">
        <v>1236</v>
      </c>
      <c r="I70" s="170" t="s">
        <v>1237</v>
      </c>
      <c r="J70" s="170" t="s">
        <v>1238</v>
      </c>
      <c r="K70" s="170" t="s">
        <v>1211</v>
      </c>
      <c r="L70" s="170" t="s">
        <v>1220</v>
      </c>
      <c r="M70" s="170" t="s">
        <v>1208</v>
      </c>
      <c r="N70" s="170" t="s">
        <v>1221</v>
      </c>
      <c r="O70" s="98" t="s">
        <v>1209</v>
      </c>
    </row>
    <row r="71" spans="2:28" x14ac:dyDescent="0.3">
      <c r="B71" s="252"/>
      <c r="C71" s="253"/>
      <c r="D71" s="253"/>
      <c r="E71" s="254"/>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3">
      <c r="B72" s="246"/>
      <c r="C72" s="247"/>
      <c r="D72" s="247"/>
      <c r="E72" s="248"/>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3">
      <c r="B73" s="246"/>
      <c r="C73" s="247"/>
      <c r="D73" s="247"/>
      <c r="E73" s="248"/>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3">
      <c r="B74" s="246"/>
      <c r="C74" s="247"/>
      <c r="D74" s="247"/>
      <c r="E74" s="248"/>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3">
      <c r="B75" s="246"/>
      <c r="C75" s="247"/>
      <c r="D75" s="247"/>
      <c r="E75" s="248"/>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3">
      <c r="B76" s="246"/>
      <c r="C76" s="247"/>
      <c r="D76" s="247"/>
      <c r="E76" s="248"/>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3">
      <c r="B77" s="246"/>
      <c r="C77" s="247"/>
      <c r="D77" s="247"/>
      <c r="E77" s="248"/>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3">
      <c r="B78" s="246"/>
      <c r="C78" s="247"/>
      <c r="D78" s="247"/>
      <c r="E78" s="248"/>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3">
      <c r="B79" s="246"/>
      <c r="C79" s="247"/>
      <c r="D79" s="247"/>
      <c r="E79" s="248"/>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3">
      <c r="B80" s="246"/>
      <c r="C80" s="247"/>
      <c r="D80" s="247"/>
      <c r="E80" s="248"/>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ht="15" customHeight="1" x14ac:dyDescent="0.3">
      <c r="B81" s="246"/>
      <c r="C81" s="247"/>
      <c r="D81" s="247"/>
      <c r="E81" s="248"/>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ht="15" customHeight="1" x14ac:dyDescent="0.3">
      <c r="B82" s="246"/>
      <c r="C82" s="247"/>
      <c r="D82" s="247"/>
      <c r="E82" s="248"/>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ht="15" customHeight="1" x14ac:dyDescent="0.3">
      <c r="B83" s="246"/>
      <c r="C83" s="247"/>
      <c r="D83" s="247"/>
      <c r="E83" s="248"/>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ht="15" customHeight="1" x14ac:dyDescent="0.3">
      <c r="B84" s="246"/>
      <c r="C84" s="247"/>
      <c r="D84" s="247"/>
      <c r="E84" s="248"/>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ht="15" customHeight="1" x14ac:dyDescent="0.3">
      <c r="B85" s="246"/>
      <c r="C85" s="247"/>
      <c r="D85" s="247"/>
      <c r="E85" s="248"/>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ht="15" customHeight="1" x14ac:dyDescent="0.3">
      <c r="B86" s="246"/>
      <c r="C86" s="247"/>
      <c r="D86" s="247"/>
      <c r="E86" s="248"/>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ht="15" customHeight="1" x14ac:dyDescent="0.3">
      <c r="B87" s="246"/>
      <c r="C87" s="247"/>
      <c r="D87" s="247"/>
      <c r="E87" s="248"/>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ht="15" customHeight="1" x14ac:dyDescent="0.3">
      <c r="B88" s="246"/>
      <c r="C88" s="247"/>
      <c r="D88" s="247"/>
      <c r="E88" s="248"/>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ht="15" customHeight="1" x14ac:dyDescent="0.3">
      <c r="B89" s="246"/>
      <c r="C89" s="247"/>
      <c r="D89" s="247"/>
      <c r="E89" s="248"/>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ht="15" customHeight="1" x14ac:dyDescent="0.3">
      <c r="B90" s="246"/>
      <c r="C90" s="247"/>
      <c r="D90" s="247"/>
      <c r="E90" s="248"/>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ht="15" customHeight="1" x14ac:dyDescent="0.3">
      <c r="B91" s="246"/>
      <c r="C91" s="247"/>
      <c r="D91" s="247"/>
      <c r="E91" s="248"/>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ht="15" customHeight="1" x14ac:dyDescent="0.3">
      <c r="B92" s="246"/>
      <c r="C92" s="247"/>
      <c r="D92" s="247"/>
      <c r="E92" s="248"/>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ht="15" customHeight="1" x14ac:dyDescent="0.3">
      <c r="B93" s="246"/>
      <c r="C93" s="247"/>
      <c r="D93" s="247"/>
      <c r="E93" s="248"/>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ht="15" customHeight="1" x14ac:dyDescent="0.3">
      <c r="B94" s="246"/>
      <c r="C94" s="247"/>
      <c r="D94" s="247"/>
      <c r="E94" s="248"/>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ht="15" customHeight="1" x14ac:dyDescent="0.3">
      <c r="B95" s="246"/>
      <c r="C95" s="247"/>
      <c r="D95" s="247"/>
      <c r="E95" s="248"/>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ht="15" customHeight="1" x14ac:dyDescent="0.3">
      <c r="B96" s="246"/>
      <c r="C96" s="247"/>
      <c r="D96" s="247"/>
      <c r="E96" s="248"/>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ht="15" customHeight="1" x14ac:dyDescent="0.3">
      <c r="B97" s="246"/>
      <c r="C97" s="247"/>
      <c r="D97" s="247"/>
      <c r="E97" s="248"/>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ht="15" customHeight="1" x14ac:dyDescent="0.3">
      <c r="B98" s="246"/>
      <c r="C98" s="247"/>
      <c r="D98" s="247"/>
      <c r="E98" s="248"/>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ht="15" customHeight="1" x14ac:dyDescent="0.3">
      <c r="B99" s="246"/>
      <c r="C99" s="247"/>
      <c r="D99" s="247"/>
      <c r="E99" s="248"/>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ht="15" customHeight="1" thickBot="1" x14ac:dyDescent="0.35">
      <c r="B100" s="249"/>
      <c r="C100" s="250"/>
      <c r="D100" s="250"/>
      <c r="E100" s="251"/>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ht="15" customHeight="1" thickBot="1" x14ac:dyDescent="0.35">
      <c r="AB101" s="99"/>
    </row>
    <row r="102" spans="2:28" ht="15" customHeight="1" thickBot="1" x14ac:dyDescent="0.35">
      <c r="N102" s="191" t="s">
        <v>1243</v>
      </c>
      <c r="O102" s="211">
        <f>SUM(O71:O100)</f>
        <v>0</v>
      </c>
      <c r="AB102" s="99"/>
    </row>
    <row r="103" spans="2:28" ht="15.75" customHeight="1" x14ac:dyDescent="0.3">
      <c r="AB103" s="99"/>
    </row>
    <row r="104" spans="2:28" ht="15" customHeight="1" x14ac:dyDescent="0.3">
      <c r="AB104" s="99"/>
    </row>
    <row r="105" spans="2:28" ht="15.75" customHeight="1" x14ac:dyDescent="0.3">
      <c r="AB105" s="99"/>
    </row>
    <row r="106" spans="2:28" ht="15" customHeight="1" x14ac:dyDescent="0.3">
      <c r="AB106" s="99"/>
    </row>
  </sheetData>
  <mergeCells count="89">
    <mergeCell ref="B96:E96"/>
    <mergeCell ref="B97:E97"/>
    <mergeCell ref="B98:E98"/>
    <mergeCell ref="B99:E99"/>
    <mergeCell ref="B100:E100"/>
    <mergeCell ref="B95:E95"/>
    <mergeCell ref="B84:E84"/>
    <mergeCell ref="B85:E85"/>
    <mergeCell ref="B86:E86"/>
    <mergeCell ref="B87:E87"/>
    <mergeCell ref="B88:E88"/>
    <mergeCell ref="B89:E89"/>
    <mergeCell ref="B90:E90"/>
    <mergeCell ref="B91:E91"/>
    <mergeCell ref="B92:E92"/>
    <mergeCell ref="B93:E93"/>
    <mergeCell ref="B94:E94"/>
    <mergeCell ref="B83:E83"/>
    <mergeCell ref="B72:E72"/>
    <mergeCell ref="B73:E73"/>
    <mergeCell ref="B74:E74"/>
    <mergeCell ref="B75:E75"/>
    <mergeCell ref="B76:E76"/>
    <mergeCell ref="B77:E77"/>
    <mergeCell ref="B78:E78"/>
    <mergeCell ref="B79:E79"/>
    <mergeCell ref="B80:E80"/>
    <mergeCell ref="B81:E81"/>
    <mergeCell ref="B82:E82"/>
    <mergeCell ref="B71:E71"/>
    <mergeCell ref="D40:G40"/>
    <mergeCell ref="D41:G41"/>
    <mergeCell ref="Y41:Y49"/>
    <mergeCell ref="D42:G42"/>
    <mergeCell ref="D43:G43"/>
    <mergeCell ref="D44:G44"/>
    <mergeCell ref="D45:G45"/>
    <mergeCell ref="D46:G46"/>
    <mergeCell ref="D47:G47"/>
    <mergeCell ref="D48:G48"/>
    <mergeCell ref="D49:G49"/>
    <mergeCell ref="H50:I50"/>
    <mergeCell ref="F53:G53"/>
    <mergeCell ref="U59:W59"/>
    <mergeCell ref="Y59:Z60"/>
    <mergeCell ref="D33:E33"/>
    <mergeCell ref="G33:M33"/>
    <mergeCell ref="N33:O33"/>
    <mergeCell ref="D34:E34"/>
    <mergeCell ref="G34:M34"/>
    <mergeCell ref="N34:O34"/>
    <mergeCell ref="D31:E31"/>
    <mergeCell ref="G31:M31"/>
    <mergeCell ref="N31:O31"/>
    <mergeCell ref="D32:E32"/>
    <mergeCell ref="G32:M32"/>
    <mergeCell ref="N32:O32"/>
    <mergeCell ref="D29:E29"/>
    <mergeCell ref="G29:M29"/>
    <mergeCell ref="N29:O29"/>
    <mergeCell ref="D30:E30"/>
    <mergeCell ref="G30:M30"/>
    <mergeCell ref="N30:O30"/>
    <mergeCell ref="D27:E27"/>
    <mergeCell ref="G27:M27"/>
    <mergeCell ref="N27:O27"/>
    <mergeCell ref="D28:E28"/>
    <mergeCell ref="G28:M28"/>
    <mergeCell ref="N28:O28"/>
    <mergeCell ref="N24:O24"/>
    <mergeCell ref="D25:E25"/>
    <mergeCell ref="G25:M25"/>
    <mergeCell ref="N25:O25"/>
    <mergeCell ref="D26:E26"/>
    <mergeCell ref="G26:M26"/>
    <mergeCell ref="N26:O26"/>
    <mergeCell ref="D24:E24"/>
    <mergeCell ref="G24:M24"/>
    <mergeCell ref="E16:L16"/>
    <mergeCell ref="E17:L17"/>
    <mergeCell ref="E18:L18"/>
    <mergeCell ref="E19:L19"/>
    <mergeCell ref="E20:L20"/>
    <mergeCell ref="E15:L15"/>
    <mergeCell ref="E7:P7"/>
    <mergeCell ref="E8:P8"/>
    <mergeCell ref="E12:L12"/>
    <mergeCell ref="E13:L13"/>
    <mergeCell ref="E14:L14"/>
  </mergeCells>
  <conditionalFormatting sqref="T47:T48 B48:H48 B47:C47 H47 W47:W48 L47:P48">
    <cfRule type="expression" dxfId="42" priority="27">
      <formula>#REF!=1398</formula>
    </cfRule>
  </conditionalFormatting>
  <conditionalFormatting sqref="Q47:Q48">
    <cfRule type="expression" dxfId="41" priority="26">
      <formula>#REF!=1398</formula>
    </cfRule>
  </conditionalFormatting>
  <conditionalFormatting sqref="R47:R48">
    <cfRule type="expression" dxfId="40" priority="25">
      <formula>#REF!=1398</formula>
    </cfRule>
  </conditionalFormatting>
  <conditionalFormatting sqref="S47:S48">
    <cfRule type="expression" dxfId="39" priority="24">
      <formula>#REF!=1398</formula>
    </cfRule>
  </conditionalFormatting>
  <conditionalFormatting sqref="K47:K48">
    <cfRule type="expression" dxfId="38" priority="23">
      <formula>#REF!=1398</formula>
    </cfRule>
  </conditionalFormatting>
  <conditionalFormatting sqref="V47:V48">
    <cfRule type="expression" dxfId="37" priority="22">
      <formula>#REF!=1398</formula>
    </cfRule>
  </conditionalFormatting>
  <conditionalFormatting sqref="U47:U48">
    <cfRule type="expression" dxfId="36" priority="21">
      <formula>#REF!=1398</formula>
    </cfRule>
  </conditionalFormatting>
  <conditionalFormatting sqref="W41:W49">
    <cfRule type="colorScale" priority="20">
      <colorScale>
        <cfvo type="min"/>
        <cfvo type="num" val="0"/>
        <color rgb="FFFF7128"/>
        <color rgb="FFFF0000"/>
      </colorScale>
    </cfRule>
  </conditionalFormatting>
  <conditionalFormatting sqref="J71:J100">
    <cfRule type="cellIs" dxfId="35" priority="19" operator="greaterThan">
      <formula>$H$71</formula>
    </cfRule>
  </conditionalFormatting>
  <conditionalFormatting sqref="J47:J48">
    <cfRule type="expression" dxfId="34" priority="16">
      <formula>#REF!=1398</formula>
    </cfRule>
  </conditionalFormatting>
  <conditionalFormatting sqref="X47:X48">
    <cfRule type="expression" dxfId="33" priority="15">
      <formula>#REF!=1398</formula>
    </cfRule>
  </conditionalFormatting>
  <conditionalFormatting sqref="I47:I48">
    <cfRule type="expression" dxfId="32" priority="13">
      <formula>#REF!=1398</formula>
    </cfRule>
  </conditionalFormatting>
  <conditionalFormatting sqref="Y41:Y49">
    <cfRule type="expression" dxfId="31" priority="12">
      <formula>SUM($W$41:$W$49)&gt;0</formula>
    </cfRule>
  </conditionalFormatting>
  <conditionalFormatting sqref="Y59:Z60">
    <cfRule type="expression" dxfId="30" priority="5">
      <formula>$X$59&gt;$X$60</formula>
    </cfRule>
  </conditionalFormatting>
  <conditionalFormatting sqref="X59">
    <cfRule type="cellIs" dxfId="29" priority="1" operator="greaterThan">
      <formula>$X$60</formula>
    </cfRule>
    <cfRule type="cellIs" dxfId="28" priority="2" operator="lessThan">
      <formula>0</formula>
    </cfRule>
    <cfRule type="cellIs" dxfId="27" priority="3" operator="equal">
      <formula>0</formula>
    </cfRule>
  </conditionalFormatting>
  <dataValidations count="1">
    <dataValidation type="list" allowBlank="1" showInputMessage="1" showErrorMessage="1" sqref="G71:G100">
      <formula1>$B$25:$B$34</formula1>
    </dataValidation>
  </dataValidations>
  <printOptions horizontalCentered="1"/>
  <pageMargins left="0.31496062992125984" right="0.31496062992125984" top="0.35433070866141736" bottom="0.35433070866141736" header="0.31496062992125984" footer="0.31496062992125984"/>
  <pageSetup scale="40"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1463175C-CCC9-490F-8F7C-815A97B5D5BB}">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x14:formula1>
            <xm:f>Auxiliar1!$C$12:$C$57</xm:f>
          </x14:formula1>
          <xm:sqref>E18:L18</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Auxiliar!$C$3:$C$8</xm:f>
          </x14:formula1>
          <xm:sqref>M71:M100</xm:sqref>
        </x14:dataValidation>
        <x14:dataValidation type="list" showInputMessage="1" showErrorMessage="1">
          <x14:formula1>
            <xm:f>'PAUTA LIBRE '!$D$5:$D$14</xm:f>
          </x14:formula1>
          <xm:sqref>B71:B100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AB106"/>
  <sheetViews>
    <sheetView showGridLines="0" tabSelected="1" topLeftCell="A5" zoomScale="70" zoomScaleNormal="70" workbookViewId="0">
      <selection activeCell="C10" sqref="C10"/>
    </sheetView>
  </sheetViews>
  <sheetFormatPr baseColWidth="10" defaultColWidth="8.33203125" defaultRowHeight="15.6" x14ac:dyDescent="0.3"/>
  <cols>
    <col min="1" max="1" width="5.33203125" style="173" customWidth="1"/>
    <col min="2" max="2" width="23.109375" style="173" customWidth="1"/>
    <col min="3" max="3" width="11.5546875" style="173" customWidth="1"/>
    <col min="4" max="4" width="12.6640625" style="173" customWidth="1"/>
    <col min="5" max="5" width="9.88671875" style="173" customWidth="1"/>
    <col min="6" max="6" width="16" style="173" customWidth="1"/>
    <col min="7" max="7" width="8.109375" style="173" customWidth="1"/>
    <col min="8" max="8" width="22.88671875" style="173" customWidth="1"/>
    <col min="9" max="9" width="19" style="173" customWidth="1"/>
    <col min="10" max="12" width="10.88671875" style="173" customWidth="1"/>
    <col min="13" max="13" width="16" style="173" customWidth="1"/>
    <col min="14" max="14" width="10.88671875" style="173" customWidth="1"/>
    <col min="15" max="15" width="15.33203125" style="173" customWidth="1"/>
    <col min="16" max="18" width="10.88671875" style="173" customWidth="1"/>
    <col min="19" max="19" width="16.109375" style="173" bestFit="1" customWidth="1"/>
    <col min="20" max="20" width="10.44140625" style="173" customWidth="1"/>
    <col min="21" max="21" width="11.33203125" style="173" customWidth="1"/>
    <col min="22" max="22" width="15.88671875" style="173" customWidth="1"/>
    <col min="23" max="23" width="11.33203125" style="173" customWidth="1"/>
    <col min="24" max="24" width="23.44140625" style="173" bestFit="1" customWidth="1"/>
    <col min="25" max="25" width="31" style="173" bestFit="1" customWidth="1"/>
    <col min="26" max="26" width="17.44140625" style="173" bestFit="1" customWidth="1"/>
    <col min="27" max="27" width="14.44140625" style="173" customWidth="1"/>
    <col min="28" max="28" width="8.33203125" style="173"/>
    <col min="29" max="29" width="10.33203125" style="173" bestFit="1" customWidth="1"/>
    <col min="30" max="66" width="8.33203125" style="173"/>
    <col min="67" max="67" width="10.109375" style="173" customWidth="1"/>
    <col min="68" max="16384" width="8.33203125" style="173"/>
  </cols>
  <sheetData>
    <row r="1" spans="2:21" hidden="1" x14ac:dyDescent="0.3">
      <c r="B1" s="63"/>
    </row>
    <row r="2" spans="2:21" hidden="1" x14ac:dyDescent="0.3">
      <c r="B2" s="63"/>
      <c r="H2"/>
      <c r="I2"/>
    </row>
    <row r="3" spans="2:21" hidden="1" x14ac:dyDescent="0.3">
      <c r="B3" s="63"/>
    </row>
    <row r="4" spans="2:21" hidden="1" x14ac:dyDescent="0.3">
      <c r="B4" s="63"/>
    </row>
    <row r="6" spans="2:21" ht="18" customHeight="1" x14ac:dyDescent="0.3">
      <c r="C6" s="65"/>
    </row>
    <row r="7" spans="2:21" ht="15.75" customHeight="1" x14ac:dyDescent="0.3">
      <c r="E7" s="276"/>
      <c r="F7" s="276"/>
      <c r="G7" s="276"/>
      <c r="H7" s="276"/>
      <c r="I7" s="276"/>
      <c r="J7" s="276"/>
      <c r="K7" s="276"/>
      <c r="L7" s="276"/>
      <c r="M7" s="276"/>
      <c r="N7" s="276"/>
      <c r="O7" s="276"/>
      <c r="P7" s="276"/>
    </row>
    <row r="8" spans="2:21" ht="17.25" customHeight="1" x14ac:dyDescent="0.3">
      <c r="E8" s="276"/>
      <c r="F8" s="276"/>
      <c r="G8" s="276"/>
      <c r="H8" s="276"/>
      <c r="I8" s="276"/>
      <c r="J8" s="276"/>
      <c r="K8" s="276"/>
      <c r="L8" s="276"/>
      <c r="M8" s="276"/>
      <c r="N8" s="276"/>
      <c r="O8" s="276"/>
      <c r="P8" s="276"/>
    </row>
    <row r="9" spans="2:21" ht="16.2" thickBot="1" x14ac:dyDescent="0.35">
      <c r="C9" s="226" t="s">
        <v>1264</v>
      </c>
      <c r="E9" s="169"/>
      <c r="F9" s="169"/>
      <c r="G9" s="169"/>
      <c r="H9" s="169"/>
      <c r="I9" s="169"/>
      <c r="J9" s="169"/>
      <c r="K9" s="169"/>
      <c r="L9" s="169"/>
      <c r="M9" s="169"/>
      <c r="N9" s="169"/>
      <c r="O9" s="169"/>
      <c r="P9" s="169"/>
      <c r="Q9" s="169"/>
    </row>
    <row r="10" spans="2:21" ht="21.6" thickBot="1" x14ac:dyDescent="0.45">
      <c r="B10" s="219" t="s">
        <v>1246</v>
      </c>
      <c r="C10" s="220"/>
      <c r="E10" s="169"/>
      <c r="F10" s="169"/>
      <c r="G10" s="169"/>
      <c r="H10" s="169"/>
      <c r="I10" s="169"/>
      <c r="J10" s="169"/>
      <c r="K10" s="169"/>
      <c r="L10" s="169"/>
      <c r="M10" s="169"/>
      <c r="N10" s="169"/>
      <c r="O10" s="169"/>
      <c r="P10" s="169"/>
      <c r="Q10" s="169"/>
    </row>
    <row r="11" spans="2:21" x14ac:dyDescent="0.3">
      <c r="E11" s="226" t="s">
        <v>1262</v>
      </c>
      <c r="F11" s="169"/>
      <c r="G11" s="169"/>
      <c r="H11" s="169"/>
      <c r="I11" s="169"/>
      <c r="J11" s="169"/>
      <c r="K11" s="169"/>
      <c r="L11" s="169"/>
      <c r="M11" s="169"/>
      <c r="N11" s="169"/>
      <c r="O11" s="169"/>
      <c r="P11" s="169"/>
      <c r="Q11" s="169"/>
    </row>
    <row r="12" spans="2:21" ht="15.75" customHeight="1" x14ac:dyDescent="0.3">
      <c r="B12" s="67" t="s">
        <v>79</v>
      </c>
      <c r="D12" s="68"/>
      <c r="E12" s="277"/>
      <c r="F12" s="277"/>
      <c r="G12" s="277"/>
      <c r="H12" s="277"/>
      <c r="I12" s="277"/>
      <c r="J12" s="277"/>
      <c r="K12" s="277"/>
      <c r="L12" s="277"/>
      <c r="M12" s="173" t="s">
        <v>1263</v>
      </c>
      <c r="N12" s="69"/>
      <c r="O12" s="69"/>
      <c r="P12" s="69"/>
      <c r="Q12" s="69"/>
      <c r="R12" s="69"/>
      <c r="S12" s="69"/>
      <c r="T12" s="69"/>
      <c r="U12" s="69"/>
    </row>
    <row r="13" spans="2:21" ht="15.75" customHeight="1" x14ac:dyDescent="0.3">
      <c r="B13" s="67" t="s">
        <v>80</v>
      </c>
      <c r="D13" s="70"/>
      <c r="E13" s="277"/>
      <c r="F13" s="277"/>
      <c r="G13" s="277"/>
      <c r="H13" s="277"/>
      <c r="I13" s="277"/>
      <c r="J13" s="277"/>
      <c r="K13" s="277"/>
      <c r="L13" s="277"/>
      <c r="M13" s="173" t="s">
        <v>1263</v>
      </c>
      <c r="N13" s="69"/>
      <c r="O13" s="69"/>
      <c r="P13" s="69"/>
      <c r="Q13" s="69"/>
      <c r="R13" s="69"/>
      <c r="S13" s="69"/>
      <c r="T13" s="69"/>
      <c r="U13" s="69"/>
    </row>
    <row r="14" spans="2:21" ht="15.75" customHeight="1" x14ac:dyDescent="0.3">
      <c r="B14" s="67" t="s">
        <v>81</v>
      </c>
      <c r="D14" s="70"/>
      <c r="E14" s="277"/>
      <c r="F14" s="277"/>
      <c r="G14" s="277"/>
      <c r="H14" s="277"/>
      <c r="I14" s="277"/>
      <c r="J14" s="277"/>
      <c r="K14" s="277"/>
      <c r="L14" s="277"/>
      <c r="M14" s="173" t="s">
        <v>1263</v>
      </c>
      <c r="N14" s="69"/>
      <c r="O14" s="69"/>
      <c r="P14" s="69"/>
      <c r="Q14" s="69"/>
      <c r="R14" s="69"/>
      <c r="S14" s="69"/>
      <c r="T14" s="69"/>
      <c r="U14" s="69"/>
    </row>
    <row r="15" spans="2:21" ht="15.75" customHeight="1" x14ac:dyDescent="0.3">
      <c r="B15" s="67" t="s">
        <v>82</v>
      </c>
      <c r="D15" s="70"/>
      <c r="E15" s="277"/>
      <c r="F15" s="277"/>
      <c r="G15" s="277"/>
      <c r="H15" s="277"/>
      <c r="I15" s="277"/>
      <c r="J15" s="277"/>
      <c r="K15" s="277"/>
      <c r="L15" s="277"/>
      <c r="M15" s="173" t="s">
        <v>1263</v>
      </c>
      <c r="N15" s="69"/>
      <c r="O15" s="69"/>
      <c r="P15" s="69"/>
      <c r="Q15" s="69"/>
      <c r="R15" s="69"/>
      <c r="S15" s="69"/>
      <c r="T15" s="69"/>
      <c r="U15" s="69"/>
    </row>
    <row r="16" spans="2:21" ht="15.75" customHeight="1" x14ac:dyDescent="0.3">
      <c r="B16" s="67" t="s">
        <v>83</v>
      </c>
      <c r="E16" s="277"/>
      <c r="F16" s="277"/>
      <c r="G16" s="277"/>
      <c r="H16" s="277"/>
      <c r="I16" s="277"/>
      <c r="J16" s="277"/>
      <c r="K16" s="277"/>
      <c r="L16" s="277"/>
      <c r="M16" s="173" t="s">
        <v>1263</v>
      </c>
      <c r="N16" s="69"/>
      <c r="O16" s="69"/>
      <c r="P16" s="69"/>
      <c r="Q16" s="69"/>
      <c r="R16" s="69"/>
      <c r="S16" s="69"/>
      <c r="T16" s="69"/>
      <c r="U16" s="69"/>
    </row>
    <row r="17" spans="2:24" ht="15.75" customHeight="1" x14ac:dyDescent="0.3">
      <c r="B17" s="67" t="s">
        <v>84</v>
      </c>
      <c r="E17" s="278" t="s">
        <v>58</v>
      </c>
      <c r="F17" s="278"/>
      <c r="G17" s="278"/>
      <c r="H17" s="278"/>
      <c r="I17" s="278"/>
      <c r="J17" s="278"/>
      <c r="K17" s="278"/>
      <c r="L17" s="278"/>
      <c r="M17" s="173" t="s">
        <v>1263</v>
      </c>
      <c r="N17" s="69"/>
      <c r="O17" s="69"/>
      <c r="P17" s="69"/>
      <c r="Q17" s="69"/>
      <c r="R17" s="69"/>
      <c r="S17" s="69"/>
      <c r="T17" s="69"/>
      <c r="U17" s="69"/>
    </row>
    <row r="18" spans="2:24" ht="15.75" customHeight="1" x14ac:dyDescent="0.3">
      <c r="B18" s="67" t="s">
        <v>85</v>
      </c>
      <c r="E18" s="277"/>
      <c r="F18" s="277"/>
      <c r="G18" s="277"/>
      <c r="H18" s="277"/>
      <c r="I18" s="277"/>
      <c r="J18" s="277"/>
      <c r="K18" s="277"/>
      <c r="L18" s="277"/>
      <c r="M18" s="173" t="s">
        <v>1263</v>
      </c>
      <c r="N18" s="69"/>
      <c r="O18" s="69"/>
      <c r="P18" s="69"/>
      <c r="Q18" s="69"/>
      <c r="R18" s="69"/>
      <c r="S18" s="69"/>
      <c r="T18" s="69"/>
      <c r="U18" s="69"/>
    </row>
    <row r="19" spans="2:24" ht="15.75" customHeight="1" x14ac:dyDescent="0.3">
      <c r="B19" s="67" t="s">
        <v>86</v>
      </c>
      <c r="E19" s="275"/>
      <c r="F19" s="275"/>
      <c r="G19" s="275"/>
      <c r="H19" s="275"/>
      <c r="I19" s="275"/>
      <c r="J19" s="275"/>
      <c r="K19" s="275"/>
      <c r="L19" s="275"/>
      <c r="M19" s="69"/>
      <c r="N19" s="69"/>
      <c r="O19" s="69"/>
      <c r="P19" s="69"/>
      <c r="Q19" s="69"/>
      <c r="R19" s="69"/>
      <c r="S19" s="69"/>
      <c r="T19" s="69"/>
      <c r="U19" s="69"/>
    </row>
    <row r="20" spans="2:24" ht="15.75" customHeight="1" x14ac:dyDescent="0.3">
      <c r="B20" s="67" t="s">
        <v>87</v>
      </c>
      <c r="E20" s="275"/>
      <c r="F20" s="275"/>
      <c r="G20" s="275"/>
      <c r="H20" s="275"/>
      <c r="I20" s="275"/>
      <c r="J20" s="275"/>
      <c r="K20" s="275"/>
      <c r="L20" s="275"/>
      <c r="M20" s="69"/>
      <c r="N20" s="69"/>
      <c r="O20" s="69"/>
      <c r="P20" s="69"/>
      <c r="Q20" s="69"/>
      <c r="R20" s="69"/>
      <c r="S20" s="69"/>
      <c r="T20" s="69"/>
      <c r="U20" s="69"/>
    </row>
    <row r="21" spans="2:24" ht="28.95" customHeight="1" x14ac:dyDescent="0.3">
      <c r="C21" s="69"/>
      <c r="D21" s="69"/>
      <c r="E21" s="69"/>
      <c r="F21" s="69"/>
      <c r="G21" s="69"/>
      <c r="H21" s="69"/>
      <c r="I21" s="69"/>
      <c r="J21" s="69"/>
      <c r="K21" s="69"/>
    </row>
    <row r="22" spans="2:24" ht="18" x14ac:dyDescent="0.35">
      <c r="B22" s="71" t="s">
        <v>88</v>
      </c>
      <c r="C22" s="69"/>
      <c r="D22" s="69"/>
      <c r="E22" s="69"/>
      <c r="F22" s="69"/>
      <c r="G22" s="69"/>
      <c r="H22" s="69"/>
      <c r="I22" s="69"/>
      <c r="J22" s="69"/>
      <c r="K22" s="69"/>
    </row>
    <row r="23" spans="2:24" x14ac:dyDescent="0.3">
      <c r="B23" s="72" t="s">
        <v>89</v>
      </c>
    </row>
    <row r="24" spans="2:24" ht="31.2" x14ac:dyDescent="0.3">
      <c r="B24" s="168" t="s">
        <v>90</v>
      </c>
      <c r="C24" s="156" t="s">
        <v>1227</v>
      </c>
      <c r="D24" s="255" t="s">
        <v>91</v>
      </c>
      <c r="E24" s="256"/>
      <c r="F24" s="156" t="s">
        <v>1226</v>
      </c>
      <c r="G24" s="255" t="s">
        <v>92</v>
      </c>
      <c r="H24" s="288"/>
      <c r="I24" s="288"/>
      <c r="J24" s="288"/>
      <c r="K24" s="288"/>
      <c r="L24" s="288"/>
      <c r="M24" s="256"/>
      <c r="N24" s="255" t="s">
        <v>1225</v>
      </c>
      <c r="O24" s="256"/>
      <c r="P24" s="185"/>
      <c r="Q24" s="185"/>
    </row>
    <row r="25" spans="2:24" x14ac:dyDescent="0.3">
      <c r="B25" s="140" t="s">
        <v>93</v>
      </c>
      <c r="C25" s="75">
        <v>30</v>
      </c>
      <c r="D25" s="273" t="s">
        <v>94</v>
      </c>
      <c r="E25" s="274"/>
      <c r="F25" s="186">
        <f>IF(D25="SI",30%,0%)</f>
        <v>0</v>
      </c>
      <c r="G25" s="266"/>
      <c r="H25" s="267"/>
      <c r="I25" s="267"/>
      <c r="J25" s="267"/>
      <c r="K25" s="267"/>
      <c r="L25" s="267"/>
      <c r="M25" s="268"/>
      <c r="N25" s="264"/>
      <c r="O25" s="265"/>
      <c r="P25" s="185"/>
      <c r="Q25" s="185"/>
    </row>
    <row r="26" spans="2:24" x14ac:dyDescent="0.3">
      <c r="B26" s="140" t="s">
        <v>95</v>
      </c>
      <c r="C26" s="75">
        <v>30</v>
      </c>
      <c r="D26" s="273" t="s">
        <v>94</v>
      </c>
      <c r="E26" s="274"/>
      <c r="F26" s="186">
        <f t="shared" ref="F26:F34" si="0">IF(D26="SI",30%,0%)</f>
        <v>0</v>
      </c>
      <c r="G26" s="266"/>
      <c r="H26" s="267"/>
      <c r="I26" s="267"/>
      <c r="J26" s="267"/>
      <c r="K26" s="267"/>
      <c r="L26" s="267"/>
      <c r="M26" s="268"/>
      <c r="N26" s="264"/>
      <c r="O26" s="265"/>
      <c r="P26" s="185"/>
      <c r="Q26" s="185"/>
    </row>
    <row r="27" spans="2:24" x14ac:dyDescent="0.3">
      <c r="B27" s="140" t="s">
        <v>96</v>
      </c>
      <c r="C27" s="75">
        <v>30</v>
      </c>
      <c r="D27" s="273" t="s">
        <v>94</v>
      </c>
      <c r="E27" s="274"/>
      <c r="F27" s="186">
        <f t="shared" si="0"/>
        <v>0</v>
      </c>
      <c r="G27" s="266"/>
      <c r="H27" s="267"/>
      <c r="I27" s="267"/>
      <c r="J27" s="267"/>
      <c r="K27" s="267"/>
      <c r="L27" s="267"/>
      <c r="M27" s="268"/>
      <c r="N27" s="264"/>
      <c r="O27" s="265"/>
      <c r="P27" s="185"/>
      <c r="Q27" s="185"/>
    </row>
    <row r="28" spans="2:24" x14ac:dyDescent="0.3">
      <c r="B28" s="140" t="s">
        <v>97</v>
      </c>
      <c r="C28" s="75">
        <v>30</v>
      </c>
      <c r="D28" s="273" t="s">
        <v>94</v>
      </c>
      <c r="E28" s="274"/>
      <c r="F28" s="186">
        <f t="shared" si="0"/>
        <v>0</v>
      </c>
      <c r="G28" s="266"/>
      <c r="H28" s="267"/>
      <c r="I28" s="267"/>
      <c r="J28" s="267"/>
      <c r="K28" s="267"/>
      <c r="L28" s="267"/>
      <c r="M28" s="268"/>
      <c r="N28" s="264"/>
      <c r="O28" s="265"/>
      <c r="P28" s="185"/>
      <c r="Q28" s="185"/>
    </row>
    <row r="29" spans="2:24" x14ac:dyDescent="0.3">
      <c r="B29" s="140" t="s">
        <v>98</v>
      </c>
      <c r="C29" s="75">
        <v>30</v>
      </c>
      <c r="D29" s="273" t="s">
        <v>94</v>
      </c>
      <c r="E29" s="274"/>
      <c r="F29" s="186">
        <f t="shared" si="0"/>
        <v>0</v>
      </c>
      <c r="G29" s="266"/>
      <c r="H29" s="267"/>
      <c r="I29" s="267"/>
      <c r="J29" s="267"/>
      <c r="K29" s="267"/>
      <c r="L29" s="267"/>
      <c r="M29" s="268"/>
      <c r="N29" s="264"/>
      <c r="O29" s="265"/>
      <c r="P29" s="185"/>
      <c r="Q29" s="185"/>
    </row>
    <row r="30" spans="2:24" x14ac:dyDescent="0.3">
      <c r="B30" s="140" t="s">
        <v>99</v>
      </c>
      <c r="C30" s="75">
        <v>30</v>
      </c>
      <c r="D30" s="273" t="s">
        <v>94</v>
      </c>
      <c r="E30" s="274"/>
      <c r="F30" s="186">
        <f t="shared" si="0"/>
        <v>0</v>
      </c>
      <c r="G30" s="266"/>
      <c r="H30" s="267"/>
      <c r="I30" s="267"/>
      <c r="J30" s="267"/>
      <c r="K30" s="267"/>
      <c r="L30" s="267"/>
      <c r="M30" s="268"/>
      <c r="N30" s="264"/>
      <c r="O30" s="265"/>
      <c r="P30" s="185"/>
      <c r="Q30" s="185"/>
    </row>
    <row r="31" spans="2:24" x14ac:dyDescent="0.3">
      <c r="B31" s="140" t="s">
        <v>100</v>
      </c>
      <c r="C31" s="75">
        <v>30</v>
      </c>
      <c r="D31" s="273" t="s">
        <v>94</v>
      </c>
      <c r="E31" s="274"/>
      <c r="F31" s="186">
        <f t="shared" si="0"/>
        <v>0</v>
      </c>
      <c r="G31" s="266"/>
      <c r="H31" s="267"/>
      <c r="I31" s="267"/>
      <c r="J31" s="267"/>
      <c r="K31" s="267"/>
      <c r="L31" s="267"/>
      <c r="M31" s="268"/>
      <c r="N31" s="264"/>
      <c r="O31" s="265"/>
      <c r="P31" s="185"/>
      <c r="Q31" s="185"/>
    </row>
    <row r="32" spans="2:24" x14ac:dyDescent="0.3">
      <c r="B32" s="140" t="s">
        <v>101</v>
      </c>
      <c r="C32" s="75">
        <v>30</v>
      </c>
      <c r="D32" s="273" t="s">
        <v>94</v>
      </c>
      <c r="E32" s="274"/>
      <c r="F32" s="186">
        <f t="shared" si="0"/>
        <v>0</v>
      </c>
      <c r="G32" s="266"/>
      <c r="H32" s="267"/>
      <c r="I32" s="267"/>
      <c r="J32" s="267"/>
      <c r="K32" s="267"/>
      <c r="L32" s="267"/>
      <c r="M32" s="268"/>
      <c r="N32" s="264"/>
      <c r="O32" s="265"/>
      <c r="P32" s="185"/>
      <c r="Q32" s="185"/>
      <c r="R32" s="185"/>
      <c r="S32" s="185"/>
      <c r="T32" s="185"/>
      <c r="U32" s="185"/>
      <c r="X32" s="74"/>
    </row>
    <row r="33" spans="2:25" x14ac:dyDescent="0.3">
      <c r="B33" s="140" t="s">
        <v>102</v>
      </c>
      <c r="C33" s="75">
        <v>30</v>
      </c>
      <c r="D33" s="273" t="s">
        <v>94</v>
      </c>
      <c r="E33" s="274"/>
      <c r="F33" s="186">
        <f t="shared" si="0"/>
        <v>0</v>
      </c>
      <c r="G33" s="266"/>
      <c r="H33" s="267"/>
      <c r="I33" s="267"/>
      <c r="J33" s="267"/>
      <c r="K33" s="267"/>
      <c r="L33" s="267"/>
      <c r="M33" s="268"/>
      <c r="N33" s="264"/>
      <c r="O33" s="265"/>
      <c r="P33" s="185"/>
      <c r="Q33" s="185"/>
      <c r="R33" s="185"/>
      <c r="S33" s="185"/>
      <c r="T33" s="185"/>
      <c r="U33" s="185"/>
    </row>
    <row r="34" spans="2:25" x14ac:dyDescent="0.3">
      <c r="B34" s="140" t="s">
        <v>103</v>
      </c>
      <c r="C34" s="75">
        <v>30</v>
      </c>
      <c r="D34" s="273" t="s">
        <v>94</v>
      </c>
      <c r="E34" s="274"/>
      <c r="F34" s="186">
        <f t="shared" si="0"/>
        <v>0</v>
      </c>
      <c r="G34" s="266"/>
      <c r="H34" s="267"/>
      <c r="I34" s="267"/>
      <c r="J34" s="267"/>
      <c r="K34" s="267"/>
      <c r="L34" s="267"/>
      <c r="M34" s="268"/>
      <c r="N34" s="264"/>
      <c r="O34" s="265"/>
      <c r="P34" s="185"/>
      <c r="Q34" s="185"/>
      <c r="R34" s="185"/>
      <c r="S34" s="185"/>
      <c r="T34" s="185"/>
      <c r="U34" s="185"/>
    </row>
    <row r="35" spans="2:25" x14ac:dyDescent="0.3">
      <c r="B35" s="76" t="s">
        <v>128</v>
      </c>
      <c r="C35" s="77"/>
      <c r="D35" s="77"/>
      <c r="E35" s="78"/>
      <c r="F35" s="78"/>
      <c r="G35" s="63"/>
      <c r="H35" s="63"/>
      <c r="I35" s="63"/>
      <c r="J35" s="63"/>
      <c r="K35" s="63"/>
      <c r="L35" s="63"/>
      <c r="M35" s="63"/>
      <c r="N35" s="63"/>
      <c r="O35" s="185"/>
      <c r="P35" s="185"/>
      <c r="Q35" s="185"/>
      <c r="R35" s="185"/>
      <c r="S35" s="185"/>
      <c r="T35" s="185"/>
      <c r="U35" s="185"/>
    </row>
    <row r="36" spans="2:25" ht="18" x14ac:dyDescent="0.35">
      <c r="B36" s="79" t="s">
        <v>104</v>
      </c>
      <c r="C36" s="80"/>
      <c r="D36" s="80"/>
      <c r="E36" s="63"/>
      <c r="F36" s="63"/>
      <c r="G36" s="63"/>
      <c r="H36" s="63"/>
      <c r="I36" s="63"/>
      <c r="J36" s="63"/>
      <c r="K36" s="63"/>
      <c r="L36" s="63"/>
      <c r="M36" s="63"/>
      <c r="N36" s="63"/>
      <c r="O36" s="63"/>
      <c r="P36" s="63"/>
      <c r="Q36" s="63"/>
      <c r="R36" s="63"/>
      <c r="S36" s="63"/>
      <c r="T36" s="63"/>
    </row>
    <row r="37" spans="2:25" ht="16.2" thickBot="1" x14ac:dyDescent="0.35">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5" ht="16.2" hidden="1" thickBot="1" x14ac:dyDescent="0.35">
      <c r="B38" s="72"/>
      <c r="J38" s="193" t="s">
        <v>93</v>
      </c>
      <c r="K38" s="101" t="s">
        <v>95</v>
      </c>
      <c r="L38" s="101" t="s">
        <v>96</v>
      </c>
      <c r="M38" s="101" t="s">
        <v>97</v>
      </c>
      <c r="N38" s="101" t="s">
        <v>98</v>
      </c>
      <c r="O38" s="101" t="s">
        <v>99</v>
      </c>
      <c r="P38" s="101" t="s">
        <v>100</v>
      </c>
      <c r="Q38" s="101" t="s">
        <v>101</v>
      </c>
      <c r="R38" s="101" t="s">
        <v>102</v>
      </c>
      <c r="S38" s="194" t="s">
        <v>103</v>
      </c>
      <c r="T38" s="160"/>
    </row>
    <row r="39" spans="2:25" ht="16.2" hidden="1" thickBot="1" x14ac:dyDescent="0.35">
      <c r="B39" s="72"/>
      <c r="J39" s="145">
        <v>7</v>
      </c>
      <c r="K39" s="195">
        <v>8</v>
      </c>
      <c r="L39" s="195">
        <v>9</v>
      </c>
      <c r="M39" s="195">
        <v>10</v>
      </c>
      <c r="N39" s="195">
        <v>11</v>
      </c>
      <c r="O39" s="195">
        <v>12</v>
      </c>
      <c r="P39" s="195">
        <v>13</v>
      </c>
      <c r="Q39" s="195">
        <v>14</v>
      </c>
      <c r="R39" s="195">
        <v>15</v>
      </c>
      <c r="S39" s="100">
        <v>16</v>
      </c>
      <c r="T39" s="160"/>
    </row>
    <row r="40" spans="2:25" ht="48" customHeight="1" thickBot="1" x14ac:dyDescent="0.35">
      <c r="B40" s="153" t="s">
        <v>106</v>
      </c>
      <c r="C40" s="153" t="s">
        <v>0</v>
      </c>
      <c r="D40" s="270" t="s">
        <v>107</v>
      </c>
      <c r="E40" s="271"/>
      <c r="F40" s="271"/>
      <c r="G40" s="272"/>
      <c r="H40" s="146" t="s">
        <v>108</v>
      </c>
      <c r="I40" s="153" t="s">
        <v>1235</v>
      </c>
      <c r="J40" s="153" t="s">
        <v>109</v>
      </c>
      <c r="K40" s="153" t="s">
        <v>110</v>
      </c>
      <c r="L40" s="153" t="s">
        <v>111</v>
      </c>
      <c r="M40" s="153" t="s">
        <v>112</v>
      </c>
      <c r="N40" s="153" t="s">
        <v>113</v>
      </c>
      <c r="O40" s="153" t="s">
        <v>114</v>
      </c>
      <c r="P40" s="153" t="s">
        <v>115</v>
      </c>
      <c r="Q40" s="153" t="s">
        <v>116</v>
      </c>
      <c r="R40" s="153" t="s">
        <v>117</v>
      </c>
      <c r="S40" s="153" t="s">
        <v>118</v>
      </c>
      <c r="T40" s="82" t="s">
        <v>119</v>
      </c>
      <c r="U40" s="137" t="s">
        <v>1206</v>
      </c>
      <c r="V40" s="137" t="s">
        <v>1205</v>
      </c>
      <c r="W40" s="137" t="s">
        <v>1207</v>
      </c>
      <c r="X40" s="161" t="s">
        <v>120</v>
      </c>
    </row>
    <row r="41" spans="2:25" ht="15" customHeight="1" x14ac:dyDescent="0.3">
      <c r="B41" s="83">
        <v>1</v>
      </c>
      <c r="C41" s="83" t="s">
        <v>121</v>
      </c>
      <c r="D41" s="279" t="str">
        <f>+'PAUTA LIBRE '!D6</f>
        <v>TELETON 2025 \ OBERTURA</v>
      </c>
      <c r="E41" s="280"/>
      <c r="F41" s="280"/>
      <c r="G41" s="281"/>
      <c r="H41" s="83" t="str">
        <f>+'PAUTA LIBRE '!E6</f>
        <v>22:00 - 02:00</v>
      </c>
      <c r="I41" s="187">
        <f>VLOOKUP(D41,'PAUTA LIBRE '!$D$6:$N$14,11,0)/30</f>
        <v>600000</v>
      </c>
      <c r="J41" s="165">
        <v>1</v>
      </c>
      <c r="K41" s="165"/>
      <c r="L41" s="165"/>
      <c r="M41" s="165"/>
      <c r="N41" s="165"/>
      <c r="O41" s="165"/>
      <c r="P41" s="165"/>
      <c r="Q41" s="165"/>
      <c r="R41" s="165"/>
      <c r="S41" s="165"/>
      <c r="T41" s="84">
        <f t="shared" ref="T41:T49" si="1">SUM(J41:S41)</f>
        <v>1</v>
      </c>
      <c r="U41" s="84">
        <f t="array" ref="U41">SUMPRODUCT(J41:S41,TRANSPOSE($C$25:$C$34))</f>
        <v>30</v>
      </c>
      <c r="V41" s="84">
        <f>+'PAUTAS PAQUETE'!Y5</f>
        <v>60</v>
      </c>
      <c r="W41" s="158" t="str">
        <f>IF(U41&gt;V41,U41-V41,"")</f>
        <v/>
      </c>
      <c r="X41" s="187">
        <f t="array" ref="X41">SUMPRODUCT($C$25:$C$34,1+$F$25:$F$34,TRANSPOSE(J41:S41))*VLOOKUP(D41,'PAUTA LIBRE '!$D$6:$U$14,11,0)/30</f>
        <v>18000000</v>
      </c>
      <c r="Y41" s="263" t="str">
        <f>IF(SUM($W$41:$W$49)&gt;0,"LA PAUTA NO CUMPLE CON LAS CONDICIONES ESTABLECIDAS PARA DISTRIBUCION DE SPOTS DEL PAQUETE POR BLOQUE","")</f>
        <v/>
      </c>
    </row>
    <row r="42" spans="2:25" ht="15" customHeight="1" x14ac:dyDescent="0.3">
      <c r="B42" s="85">
        <f>+B41+1</f>
        <v>2</v>
      </c>
      <c r="C42" s="85" t="s">
        <v>122</v>
      </c>
      <c r="D42" s="285" t="str">
        <f>+'PAUTA LIBRE '!D7</f>
        <v>TELETON 2025 \ TRASNOCHE A</v>
      </c>
      <c r="E42" s="286"/>
      <c r="F42" s="286"/>
      <c r="G42" s="287"/>
      <c r="H42" s="85" t="str">
        <f>+'PAUTA LIBRE '!E7</f>
        <v>02:00 - 03:30</v>
      </c>
      <c r="I42" s="188">
        <f>VLOOKUP(D42,'PAUTA LIBRE '!$D$6:$N$14,11,0)/30</f>
        <v>106666.66666666667</v>
      </c>
      <c r="J42" s="166"/>
      <c r="K42" s="166"/>
      <c r="L42" s="166"/>
      <c r="M42" s="166"/>
      <c r="N42" s="166"/>
      <c r="O42" s="166"/>
      <c r="P42" s="166"/>
      <c r="Q42" s="166"/>
      <c r="R42" s="166"/>
      <c r="S42" s="166"/>
      <c r="T42" s="86">
        <f t="shared" si="1"/>
        <v>0</v>
      </c>
      <c r="U42" s="86">
        <f t="array" ref="U42">SUMPRODUCT(J42:S42,TRANSPOSE($C$25:$C$34))</f>
        <v>0</v>
      </c>
      <c r="V42" s="86">
        <f>+'PAUTAS PAQUETE'!Y6</f>
        <v>60</v>
      </c>
      <c r="W42" s="159" t="str">
        <f t="shared" ref="W42:W49" si="2">IF(U42&gt;V42,U42-V42,"")</f>
        <v/>
      </c>
      <c r="X42" s="188">
        <f t="array" ref="X42">SUMPRODUCT($C$25:$C$34,1+$F$25:$F$34,TRANSPOSE(J42:S42))*VLOOKUP(D42,'PAUTA LIBRE '!$D$6:$U$14,11,0)/30</f>
        <v>0</v>
      </c>
      <c r="Y42" s="263"/>
    </row>
    <row r="43" spans="2:25" ht="15" customHeight="1" x14ac:dyDescent="0.3">
      <c r="B43" s="85">
        <f>+B42+1</f>
        <v>3</v>
      </c>
      <c r="C43" s="85" t="s">
        <v>122</v>
      </c>
      <c r="D43" s="285" t="str">
        <f>+'PAUTA LIBRE '!D8</f>
        <v>TELETON 2025 \ TRASNOCHE B</v>
      </c>
      <c r="E43" s="286"/>
      <c r="F43" s="286"/>
      <c r="G43" s="287"/>
      <c r="H43" s="85" t="str">
        <f>+'PAUTA LIBRE '!E8</f>
        <v>03:30 - 08:00</v>
      </c>
      <c r="I43" s="188">
        <f>VLOOKUP(D43,'PAUTA LIBRE '!$D$6:$N$14,11,0)/30</f>
        <v>40000</v>
      </c>
      <c r="J43" s="166">
        <v>1</v>
      </c>
      <c r="K43" s="166"/>
      <c r="L43" s="166"/>
      <c r="M43" s="166"/>
      <c r="N43" s="166"/>
      <c r="O43" s="166"/>
      <c r="P43" s="166"/>
      <c r="Q43" s="166"/>
      <c r="R43" s="166"/>
      <c r="S43" s="166"/>
      <c r="T43" s="86">
        <f t="shared" si="1"/>
        <v>1</v>
      </c>
      <c r="U43" s="86">
        <f t="array" ref="U43">SUMPRODUCT(J43:S43,TRANSPOSE($C$25:$C$34))</f>
        <v>30</v>
      </c>
      <c r="V43" s="86">
        <f>+'PAUTAS PAQUETE'!Y7</f>
        <v>90</v>
      </c>
      <c r="W43" s="159" t="str">
        <f t="shared" si="2"/>
        <v/>
      </c>
      <c r="X43" s="188">
        <f t="array" ref="X43">SUMPRODUCT($C$25:$C$34,1+$F$25:$F$34,TRANSPOSE(J43:S43))*VLOOKUP(D43,'PAUTA LIBRE '!$D$6:$U$14,11,0)/30</f>
        <v>1200000</v>
      </c>
      <c r="Y43" s="263"/>
    </row>
    <row r="44" spans="2:25" ht="15" customHeight="1" x14ac:dyDescent="0.3">
      <c r="B44" s="85">
        <f>+B43+1</f>
        <v>4</v>
      </c>
      <c r="C44" s="85" t="s">
        <v>122</v>
      </c>
      <c r="D44" s="285" t="str">
        <f>+'PAUTA LIBRE '!D9</f>
        <v>TELETON 2025 \ MAÑANA FAMILIAR A</v>
      </c>
      <c r="E44" s="286"/>
      <c r="F44" s="286"/>
      <c r="G44" s="287"/>
      <c r="H44" s="85" t="str">
        <f>+'PAUTA LIBRE '!E9</f>
        <v>08:00 - 10:30</v>
      </c>
      <c r="I44" s="188">
        <f>VLOOKUP(D44,'PAUTA LIBRE '!$D$6:$N$14,11,0)/30</f>
        <v>80000</v>
      </c>
      <c r="J44" s="166"/>
      <c r="K44" s="166"/>
      <c r="L44" s="166"/>
      <c r="M44" s="166"/>
      <c r="N44" s="166"/>
      <c r="O44" s="166"/>
      <c r="P44" s="166"/>
      <c r="Q44" s="166"/>
      <c r="R44" s="166"/>
      <c r="S44" s="166"/>
      <c r="T44" s="86">
        <f t="shared" si="1"/>
        <v>0</v>
      </c>
      <c r="U44" s="86">
        <f t="array" ref="U44">SUMPRODUCT(J44:S44,TRANSPOSE($C$25:$C$34))</f>
        <v>0</v>
      </c>
      <c r="V44" s="86">
        <f>+'PAUTAS PAQUETE'!Y8</f>
        <v>60</v>
      </c>
      <c r="W44" s="86" t="str">
        <f t="shared" si="2"/>
        <v/>
      </c>
      <c r="X44" s="188">
        <f t="array" ref="X44">SUMPRODUCT($C$25:$C$34,1+$F$25:$F$34,TRANSPOSE(J44:S44))*VLOOKUP(D44,'PAUTA LIBRE '!$D$6:$U$14,11,0)/30</f>
        <v>0</v>
      </c>
      <c r="Y44" s="263"/>
    </row>
    <row r="45" spans="2:25" ht="15" customHeight="1" x14ac:dyDescent="0.3">
      <c r="B45" s="85">
        <v>5</v>
      </c>
      <c r="C45" s="85" t="s">
        <v>122</v>
      </c>
      <c r="D45" s="285" t="str">
        <f>+'PAUTA LIBRE '!D10</f>
        <v>TELETON 2025 \ MAÑANA FAMILIAR B</v>
      </c>
      <c r="E45" s="286"/>
      <c r="F45" s="286"/>
      <c r="G45" s="287"/>
      <c r="H45" s="184" t="str">
        <f>+'PAUTA LIBRE '!E10</f>
        <v>10:30 - 13:30</v>
      </c>
      <c r="I45" s="188">
        <f>VLOOKUP(D45,'PAUTA LIBRE '!$D$6:$N$14,11,0)/30</f>
        <v>113333.33333333333</v>
      </c>
      <c r="J45" s="166">
        <v>1</v>
      </c>
      <c r="K45" s="166"/>
      <c r="L45" s="166"/>
      <c r="M45" s="166"/>
      <c r="N45" s="166"/>
      <c r="O45" s="166"/>
      <c r="P45" s="166"/>
      <c r="Q45" s="166"/>
      <c r="R45" s="166"/>
      <c r="S45" s="166"/>
      <c r="T45" s="86">
        <f t="shared" si="1"/>
        <v>1</v>
      </c>
      <c r="U45" s="86">
        <f t="array" ref="U45">SUMPRODUCT(J45:S45,TRANSPOSE($C$25:$C$34))</f>
        <v>30</v>
      </c>
      <c r="V45" s="86">
        <f>+'PAUTAS PAQUETE'!Y9</f>
        <v>90</v>
      </c>
      <c r="W45" s="86" t="str">
        <f t="shared" si="2"/>
        <v/>
      </c>
      <c r="X45" s="188">
        <f t="array" ref="X45">SUMPRODUCT($C$25:$C$34,1+$F$25:$F$34,TRANSPOSE(J45:S45))*VLOOKUP(D45,'PAUTA LIBRE '!$D$6:$U$14,11,0)/30</f>
        <v>3400000</v>
      </c>
      <c r="Y45" s="263"/>
    </row>
    <row r="46" spans="2:25" ht="15" customHeight="1" x14ac:dyDescent="0.3">
      <c r="B46" s="85">
        <v>6</v>
      </c>
      <c r="C46" s="85" t="s">
        <v>122</v>
      </c>
      <c r="D46" s="285" t="str">
        <f>+'PAUTA LIBRE '!D11</f>
        <v>TELETON 2025 \ TARDE</v>
      </c>
      <c r="E46" s="286"/>
      <c r="F46" s="286"/>
      <c r="G46" s="287"/>
      <c r="H46" s="85" t="str">
        <f>+'PAUTA LIBRE '!E11</f>
        <v>14:00 - 17:00</v>
      </c>
      <c r="I46" s="188">
        <f>VLOOKUP(D46,'PAUTA LIBRE '!$D$6:$N$14,11,0)/30</f>
        <v>120000</v>
      </c>
      <c r="J46" s="166"/>
      <c r="K46" s="166"/>
      <c r="L46" s="166"/>
      <c r="M46" s="166"/>
      <c r="N46" s="166"/>
      <c r="O46" s="166"/>
      <c r="P46" s="166"/>
      <c r="Q46" s="166"/>
      <c r="R46" s="166"/>
      <c r="S46" s="166"/>
      <c r="T46" s="86">
        <f t="shared" si="1"/>
        <v>0</v>
      </c>
      <c r="U46" s="86">
        <f t="array" ref="U46">SUMPRODUCT(J46:S46,TRANSPOSE($C$25:$C$34))</f>
        <v>0</v>
      </c>
      <c r="V46" s="86">
        <f>+'PAUTAS PAQUETE'!Y10</f>
        <v>60</v>
      </c>
      <c r="W46" s="86" t="str">
        <f t="shared" si="2"/>
        <v/>
      </c>
      <c r="X46" s="188">
        <f t="array" ref="X46">SUMPRODUCT($C$25:$C$34,1+$F$25:$F$34,TRANSPOSE(J46:S46))*VLOOKUP(D46,'PAUTA LIBRE '!$D$6:$U$14,11,0)/30</f>
        <v>0</v>
      </c>
      <c r="Y46" s="263"/>
    </row>
    <row r="47" spans="2:25" ht="15" customHeight="1" x14ac:dyDescent="0.3">
      <c r="B47" s="85">
        <v>7</v>
      </c>
      <c r="C47" s="85" t="s">
        <v>122</v>
      </c>
      <c r="D47" s="285" t="str">
        <f>+'PAUTA LIBRE '!D12</f>
        <v>TELETON 2025 \ TEATRO A</v>
      </c>
      <c r="E47" s="286"/>
      <c r="F47" s="286"/>
      <c r="G47" s="287"/>
      <c r="H47" s="85" t="str">
        <f>+'PAUTA LIBRE '!E12</f>
        <v>17:00 - 20:00</v>
      </c>
      <c r="I47" s="188">
        <f>VLOOKUP(D47,'PAUTA LIBRE '!$D$6:$N$14,11,0)/30</f>
        <v>123333.33333333333</v>
      </c>
      <c r="J47" s="166">
        <v>1</v>
      </c>
      <c r="K47" s="166"/>
      <c r="L47" s="166"/>
      <c r="M47" s="166"/>
      <c r="N47" s="166"/>
      <c r="O47" s="166"/>
      <c r="P47" s="166"/>
      <c r="Q47" s="166"/>
      <c r="R47" s="166"/>
      <c r="S47" s="166"/>
      <c r="T47" s="86">
        <f t="shared" si="1"/>
        <v>1</v>
      </c>
      <c r="U47" s="86">
        <f t="array" ref="U47">SUMPRODUCT(J47:S47,TRANSPOSE($C$25:$C$34))</f>
        <v>30</v>
      </c>
      <c r="V47" s="86">
        <f>+'PAUTAS PAQUETE'!Y11</f>
        <v>90</v>
      </c>
      <c r="W47" s="86" t="str">
        <f t="shared" si="2"/>
        <v/>
      </c>
      <c r="X47" s="188">
        <f t="array" ref="X47">SUMPRODUCT($C$25:$C$34,1+$F$25:$F$34,TRANSPOSE(J47:S47))*VLOOKUP(D47,'PAUTA LIBRE '!$D$6:$U$14,11,0)/30</f>
        <v>3700000</v>
      </c>
      <c r="Y47" s="263"/>
    </row>
    <row r="48" spans="2:25" ht="15" customHeight="1" x14ac:dyDescent="0.3">
      <c r="B48" s="85">
        <v>8</v>
      </c>
      <c r="C48" s="85" t="s">
        <v>122</v>
      </c>
      <c r="D48" s="285" t="str">
        <f>+'PAUTA LIBRE '!D13</f>
        <v>TELETON 2025 \ TEATRO B</v>
      </c>
      <c r="E48" s="286"/>
      <c r="F48" s="286"/>
      <c r="G48" s="287"/>
      <c r="H48" s="85" t="str">
        <f>+'PAUTA LIBRE '!E13</f>
        <v>20:00 - 21:00</v>
      </c>
      <c r="I48" s="188">
        <f>VLOOKUP(D48,'PAUTA LIBRE '!$D$6:$N$14,11,0)/30</f>
        <v>433333.33333333331</v>
      </c>
      <c r="J48" s="166">
        <v>1</v>
      </c>
      <c r="K48" s="166"/>
      <c r="L48" s="166"/>
      <c r="M48" s="166"/>
      <c r="N48" s="166"/>
      <c r="O48" s="166"/>
      <c r="P48" s="166"/>
      <c r="Q48" s="166"/>
      <c r="R48" s="166"/>
      <c r="S48" s="166"/>
      <c r="T48" s="86">
        <f t="shared" si="1"/>
        <v>1</v>
      </c>
      <c r="U48" s="86">
        <f t="array" ref="U48">SUMPRODUCT(J48:S48,TRANSPOSE($C$25:$C$34))</f>
        <v>30</v>
      </c>
      <c r="V48" s="86">
        <f>+'PAUTAS PAQUETE'!Y12</f>
        <v>60</v>
      </c>
      <c r="W48" s="86" t="str">
        <f t="shared" si="2"/>
        <v/>
      </c>
      <c r="X48" s="188">
        <f t="array" ref="X48">SUMPRODUCT($C$25:$C$34,1+$F$25:$F$34,TRANSPOSE(J48:S48))*VLOOKUP(D48,'PAUTA LIBRE '!$D$6:$U$14,11,0)/30</f>
        <v>13000000</v>
      </c>
      <c r="Y48" s="263"/>
    </row>
    <row r="49" spans="2:26" ht="16.2" thickBot="1" x14ac:dyDescent="0.35">
      <c r="B49" s="88">
        <v>9</v>
      </c>
      <c r="C49" s="88" t="s">
        <v>122</v>
      </c>
      <c r="D49" s="282" t="str">
        <f>+'PAUTA LIBRE '!D14</f>
        <v>TELETON 2025 \ CIERRE ESTADIO NACIONAL</v>
      </c>
      <c r="E49" s="283"/>
      <c r="F49" s="283"/>
      <c r="G49" s="284"/>
      <c r="H49" s="88" t="str">
        <f>+'PAUTA LIBRE '!E14</f>
        <v>22:00 - 01:30</v>
      </c>
      <c r="I49" s="189">
        <f>VLOOKUP(D49,'PAUTA LIBRE '!$D$6:$N$14,11,0)/30</f>
        <v>666666.66666666663</v>
      </c>
      <c r="J49" s="167">
        <v>1</v>
      </c>
      <c r="K49" s="167"/>
      <c r="L49" s="167"/>
      <c r="M49" s="167"/>
      <c r="N49" s="167"/>
      <c r="O49" s="167"/>
      <c r="P49" s="167"/>
      <c r="Q49" s="167"/>
      <c r="R49" s="167"/>
      <c r="S49" s="167"/>
      <c r="T49" s="89">
        <f t="shared" si="1"/>
        <v>1</v>
      </c>
      <c r="U49" s="89">
        <f t="array" ref="U49">SUMPRODUCT(J49:S49,TRANSPOSE($C$25:$C$34))</f>
        <v>30</v>
      </c>
      <c r="V49" s="89">
        <f>+'PAUTAS PAQUETE'!Y13</f>
        <v>60</v>
      </c>
      <c r="W49" s="89" t="str">
        <f t="shared" si="2"/>
        <v/>
      </c>
      <c r="X49" s="189">
        <f t="array" ref="X49">SUMPRODUCT($C$25:$C$34,1+$F$25:$F$34,TRANSPOSE(J49:S49))*VLOOKUP(D49,'PAUTA LIBRE '!$D$6:$U$14,11,0)/30</f>
        <v>20000000</v>
      </c>
      <c r="Y49" s="263"/>
    </row>
    <row r="50" spans="2:26" ht="16.2" thickBot="1" x14ac:dyDescent="0.35">
      <c r="B50" s="90"/>
      <c r="C50" s="90"/>
      <c r="H50" s="261" t="s">
        <v>123</v>
      </c>
      <c r="I50" s="262"/>
      <c r="J50" s="147">
        <f t="shared" ref="J50:T50" si="3">SUM(J41:J49)</f>
        <v>6</v>
      </c>
      <c r="K50" s="147">
        <f t="shared" si="3"/>
        <v>0</v>
      </c>
      <c r="L50" s="147">
        <f t="shared" si="3"/>
        <v>0</v>
      </c>
      <c r="M50" s="147">
        <f t="shared" si="3"/>
        <v>0</v>
      </c>
      <c r="N50" s="147">
        <f t="shared" si="3"/>
        <v>0</v>
      </c>
      <c r="O50" s="147">
        <f t="shared" si="3"/>
        <v>0</v>
      </c>
      <c r="P50" s="147">
        <f t="shared" si="3"/>
        <v>0</v>
      </c>
      <c r="Q50" s="147">
        <f t="shared" si="3"/>
        <v>0</v>
      </c>
      <c r="R50" s="147">
        <f t="shared" si="3"/>
        <v>0</v>
      </c>
      <c r="S50" s="147">
        <f t="shared" si="3"/>
        <v>0</v>
      </c>
      <c r="T50" s="91">
        <f t="shared" si="3"/>
        <v>6</v>
      </c>
      <c r="U50" s="144"/>
      <c r="V50" s="144"/>
      <c r="W50" s="144"/>
    </row>
    <row r="51" spans="2:26" ht="16.2" thickBot="1" x14ac:dyDescent="0.35">
      <c r="H51" s="92" t="s">
        <v>124</v>
      </c>
      <c r="I51" s="92"/>
      <c r="Y51" s="94"/>
    </row>
    <row r="52" spans="2:26" ht="16.2" thickBot="1" x14ac:dyDescent="0.35">
      <c r="B52" s="72" t="s">
        <v>125</v>
      </c>
      <c r="W52" s="191" t="s">
        <v>1229</v>
      </c>
      <c r="X52" s="162">
        <f>SUM(X41:X49)</f>
        <v>59300000</v>
      </c>
    </row>
    <row r="53" spans="2:26" ht="16.2" thickBot="1" x14ac:dyDescent="0.35">
      <c r="B53" s="72" t="s">
        <v>194</v>
      </c>
      <c r="F53" s="269">
        <v>39597.67</v>
      </c>
      <c r="G53" s="269"/>
      <c r="U53" s="191"/>
      <c r="W53" s="191" t="s">
        <v>1230</v>
      </c>
      <c r="X53" s="218">
        <f>IFERROR(HLOOKUP($E$17,'PAUTAS PAQUETE'!$H$4:$L$20,16,0),0)</f>
        <v>0.4</v>
      </c>
      <c r="Y53" s="148"/>
    </row>
    <row r="54" spans="2:26" ht="18.600000000000001" thickBot="1" x14ac:dyDescent="0.4">
      <c r="B54" s="87"/>
      <c r="U54" s="97"/>
      <c r="W54" s="191" t="s">
        <v>1231</v>
      </c>
      <c r="X54" s="164">
        <f>+X52*(1-X53)</f>
        <v>35580000</v>
      </c>
    </row>
    <row r="55" spans="2:26" ht="16.2" thickBot="1" x14ac:dyDescent="0.35">
      <c r="Q55" s="96"/>
      <c r="U55" s="191"/>
    </row>
    <row r="56" spans="2:26" ht="18.600000000000001" thickBot="1" x14ac:dyDescent="0.4">
      <c r="U56" s="95"/>
      <c r="W56" s="191" t="s">
        <v>1228</v>
      </c>
      <c r="X56" s="162">
        <f>IFERROR(HLOOKUP($E$17,'PAUTAS PAQUETE'!$H$4:$L$20,15,0),0)</f>
        <v>59300000</v>
      </c>
      <c r="Y56" s="133"/>
    </row>
    <row r="57" spans="2:26" ht="16.2" thickBot="1" x14ac:dyDescent="0.35">
      <c r="W57" s="191" t="s">
        <v>1232</v>
      </c>
      <c r="X57" s="190">
        <f>IFERROR(HLOOKUP($E$17,'PAUTAS PAQUETE'!$H$4:$L$20,17,0),0)</f>
        <v>35580000</v>
      </c>
    </row>
    <row r="58" spans="2:26" ht="16.2" thickBot="1" x14ac:dyDescent="0.35"/>
    <row r="59" spans="2:26" ht="18.600000000000001" thickBot="1" x14ac:dyDescent="0.4">
      <c r="U59" s="257" t="s">
        <v>1233</v>
      </c>
      <c r="V59" s="257"/>
      <c r="W59" s="258"/>
      <c r="X59" s="163">
        <f>+X54-X57</f>
        <v>0</v>
      </c>
      <c r="Y59" s="259" t="str">
        <f>IF(X59&gt;X60,"LA PAUTA EXCEDE EL VALOR DEL PAQUETE CONSIDERANDO LA TOLERANCIA DE 5 UF",IF(X59&lt;0,"PAUTA INFERIOR AL VALOR MÍNIMO CON TOLERANCIA DE 5 UF",""))</f>
        <v/>
      </c>
      <c r="Z59" s="260"/>
    </row>
    <row r="60" spans="2:26" ht="22.5" customHeight="1" thickBot="1" x14ac:dyDescent="0.4">
      <c r="W60" s="191" t="s">
        <v>1234</v>
      </c>
      <c r="X60" s="163">
        <f>5*'PAUTAS PAQUETE'!H27</f>
        <v>197988.34999999998</v>
      </c>
      <c r="Y60" s="259"/>
      <c r="Z60" s="260"/>
    </row>
    <row r="61" spans="2:26" ht="16.2" thickBot="1" x14ac:dyDescent="0.35"/>
    <row r="62" spans="2:26" ht="16.2" thickBot="1" x14ac:dyDescent="0.35">
      <c r="W62" s="191" t="s">
        <v>1244</v>
      </c>
      <c r="X62" s="211">
        <f>+O102</f>
        <v>0</v>
      </c>
    </row>
    <row r="63" spans="2:26" ht="16.2" thickBot="1" x14ac:dyDescent="0.35">
      <c r="U63" s="72"/>
      <c r="V63" s="72"/>
      <c r="W63" s="95" t="s">
        <v>1239</v>
      </c>
      <c r="X63" s="212">
        <f>+X57+X62</f>
        <v>35580000</v>
      </c>
    </row>
    <row r="64" spans="2:26" ht="18" x14ac:dyDescent="0.35">
      <c r="B64" s="79" t="s">
        <v>126</v>
      </c>
    </row>
    <row r="65" spans="2:28" x14ac:dyDescent="0.3">
      <c r="B65" s="72" t="s">
        <v>127</v>
      </c>
    </row>
    <row r="66" spans="2:28" x14ac:dyDescent="0.3">
      <c r="B66" s="72" t="s">
        <v>1240</v>
      </c>
    </row>
    <row r="68" spans="2:28" x14ac:dyDescent="0.3">
      <c r="B68" s="226" t="s">
        <v>1241</v>
      </c>
    </row>
    <row r="69" spans="2:28" ht="16.2" thickBot="1" x14ac:dyDescent="0.35">
      <c r="W69" s="191"/>
      <c r="X69" s="192"/>
    </row>
    <row r="70" spans="2:28" ht="47.4" thickBot="1" x14ac:dyDescent="0.35">
      <c r="B70" s="170" t="s">
        <v>107</v>
      </c>
      <c r="C70" s="171"/>
      <c r="D70" s="171"/>
      <c r="E70" s="172"/>
      <c r="F70" s="171" t="s">
        <v>1219</v>
      </c>
      <c r="G70" s="170" t="s">
        <v>90</v>
      </c>
      <c r="H70" s="170" t="s">
        <v>1236</v>
      </c>
      <c r="I70" s="170" t="s">
        <v>1237</v>
      </c>
      <c r="J70" s="170" t="s">
        <v>1238</v>
      </c>
      <c r="K70" s="170" t="s">
        <v>1211</v>
      </c>
      <c r="L70" s="170" t="s">
        <v>1220</v>
      </c>
      <c r="M70" s="170" t="s">
        <v>1208</v>
      </c>
      <c r="N70" s="170" t="s">
        <v>1221</v>
      </c>
      <c r="O70" s="98" t="s">
        <v>1209</v>
      </c>
    </row>
    <row r="71" spans="2:28" x14ac:dyDescent="0.3">
      <c r="B71" s="252"/>
      <c r="C71" s="253"/>
      <c r="D71" s="253"/>
      <c r="E71" s="254"/>
      <c r="F71" s="196" t="str">
        <f>IFERROR(VLOOKUP(B71,'PAUTA LIBRE '!$D$6:$N$14,11,0)/30*(1+$X$53),"")</f>
        <v/>
      </c>
      <c r="G71" s="208"/>
      <c r="H71" s="197" t="str">
        <f>IFERROR(VLOOKUP(B71,$D$41:$S$49,HLOOKUP(G71,$J$38:$S$39,2,0),0),"")</f>
        <v/>
      </c>
      <c r="I71" s="197" t="str">
        <f>IFERROR(VLOOKUP(G71,$B$25:$C$34,2,0),"")</f>
        <v/>
      </c>
      <c r="J71" s="208"/>
      <c r="K71" s="208"/>
      <c r="L71" s="198">
        <f>+IF(K71="CA",40%,IF(K71="SE",30%,IF(K71="TE",20%,IF(K71="CI",30%,0%))))</f>
        <v>0</v>
      </c>
      <c r="M71" s="208"/>
      <c r="N71" s="198">
        <f>+IF(M71="No Aplica",0%,30%)</f>
        <v>0.3</v>
      </c>
      <c r="O71" s="199">
        <f>+IFERROR(F71*I71*J71*(1+L71)*(1+N71)-F71*I71*J71,0)</f>
        <v>0</v>
      </c>
      <c r="AA71" s="99"/>
    </row>
    <row r="72" spans="2:28" ht="15" customHeight="1" x14ac:dyDescent="0.3">
      <c r="B72" s="246"/>
      <c r="C72" s="247"/>
      <c r="D72" s="247"/>
      <c r="E72" s="248"/>
      <c r="F72" s="200" t="str">
        <f>IFERROR(VLOOKUP(B72,'PAUTA LIBRE '!$D$6:$N$14,11,0)/30*(1+$X$53),"")</f>
        <v/>
      </c>
      <c r="G72" s="209"/>
      <c r="H72" s="201" t="str">
        <f t="shared" ref="H72:H100" si="4">IFERROR(VLOOKUP(B72,$D$41:$S$49,HLOOKUP(G72,$J$38:$S$39,2,0),0),"")</f>
        <v/>
      </c>
      <c r="I72" s="201" t="str">
        <f t="shared" ref="I72:I100" si="5">IFERROR(VLOOKUP(G72,$B$25:$C$34,2,0),"")</f>
        <v/>
      </c>
      <c r="J72" s="209"/>
      <c r="K72" s="209"/>
      <c r="L72" s="202">
        <f t="shared" ref="L72:L100" si="6">+IF(K72="CA",40%,IF(K72="SE",30%,IF(K72="TE",20%,IF(K72="CI",30%,0%))))</f>
        <v>0</v>
      </c>
      <c r="M72" s="209"/>
      <c r="N72" s="202">
        <f t="shared" ref="N72:N100" si="7">+IF(M72="No Aplica",0%,30%)</f>
        <v>0.3</v>
      </c>
      <c r="O72" s="203">
        <f t="shared" ref="O72:O100" si="8">+IFERROR(F72*I72*J72*(1+L72)*(1+N72)-F72*I72*J72,0)</f>
        <v>0</v>
      </c>
      <c r="AA72" s="99"/>
    </row>
    <row r="73" spans="2:28" x14ac:dyDescent="0.3">
      <c r="B73" s="246"/>
      <c r="C73" s="247"/>
      <c r="D73" s="247"/>
      <c r="E73" s="248"/>
      <c r="F73" s="200" t="str">
        <f>IFERROR(VLOOKUP(B73,'PAUTA LIBRE '!$D$6:$N$14,11,0)/30*(1+$X$53),"")</f>
        <v/>
      </c>
      <c r="G73" s="209"/>
      <c r="H73" s="201" t="str">
        <f t="shared" si="4"/>
        <v/>
      </c>
      <c r="I73" s="201" t="str">
        <f t="shared" si="5"/>
        <v/>
      </c>
      <c r="J73" s="209"/>
      <c r="K73" s="209"/>
      <c r="L73" s="202">
        <f t="shared" si="6"/>
        <v>0</v>
      </c>
      <c r="M73" s="209"/>
      <c r="N73" s="202">
        <f t="shared" si="7"/>
        <v>0.3</v>
      </c>
      <c r="O73" s="203">
        <f t="shared" si="8"/>
        <v>0</v>
      </c>
      <c r="AA73" s="99"/>
    </row>
    <row r="74" spans="2:28" ht="15" customHeight="1" x14ac:dyDescent="0.3">
      <c r="B74" s="246"/>
      <c r="C74" s="247"/>
      <c r="D74" s="247"/>
      <c r="E74" s="248"/>
      <c r="F74" s="200" t="str">
        <f>IFERROR(VLOOKUP(B74,'PAUTA LIBRE '!$D$6:$N$14,11,0)/30*(1+$X$53),"")</f>
        <v/>
      </c>
      <c r="G74" s="209"/>
      <c r="H74" s="201" t="str">
        <f t="shared" si="4"/>
        <v/>
      </c>
      <c r="I74" s="201" t="str">
        <f t="shared" si="5"/>
        <v/>
      </c>
      <c r="J74" s="209"/>
      <c r="K74" s="209"/>
      <c r="L74" s="202">
        <f t="shared" si="6"/>
        <v>0</v>
      </c>
      <c r="M74" s="209"/>
      <c r="N74" s="202">
        <f t="shared" si="7"/>
        <v>0.3</v>
      </c>
      <c r="O74" s="203">
        <f t="shared" si="8"/>
        <v>0</v>
      </c>
      <c r="AA74" s="99"/>
    </row>
    <row r="75" spans="2:28" x14ac:dyDescent="0.3">
      <c r="B75" s="246"/>
      <c r="C75" s="247"/>
      <c r="D75" s="247"/>
      <c r="E75" s="248"/>
      <c r="F75" s="200" t="str">
        <f>IFERROR(VLOOKUP(B75,'PAUTA LIBRE '!$D$6:$N$14,11,0)/30*(1+$X$53),"")</f>
        <v/>
      </c>
      <c r="G75" s="209"/>
      <c r="H75" s="201" t="str">
        <f t="shared" si="4"/>
        <v/>
      </c>
      <c r="I75" s="201" t="str">
        <f t="shared" si="5"/>
        <v/>
      </c>
      <c r="J75" s="209"/>
      <c r="K75" s="209"/>
      <c r="L75" s="202">
        <f t="shared" si="6"/>
        <v>0</v>
      </c>
      <c r="M75" s="209"/>
      <c r="N75" s="202">
        <f t="shared" si="7"/>
        <v>0.3</v>
      </c>
      <c r="O75" s="203">
        <f t="shared" si="8"/>
        <v>0</v>
      </c>
      <c r="AA75" s="99"/>
    </row>
    <row r="76" spans="2:28" ht="15" customHeight="1" x14ac:dyDescent="0.3">
      <c r="B76" s="246"/>
      <c r="C76" s="247"/>
      <c r="D76" s="247"/>
      <c r="E76" s="248"/>
      <c r="F76" s="200" t="str">
        <f>IFERROR(VLOOKUP(B76,'PAUTA LIBRE '!$D$6:$N$14,11,0)/30*(1+$X$53),"")</f>
        <v/>
      </c>
      <c r="G76" s="209"/>
      <c r="H76" s="201" t="str">
        <f>IFERROR(VLOOKUP(B76,$D$41:$S$49,HLOOKUP(G76,$J$38:$S$39,2,0),0),"")</f>
        <v/>
      </c>
      <c r="I76" s="201" t="str">
        <f t="shared" si="5"/>
        <v/>
      </c>
      <c r="J76" s="209"/>
      <c r="K76" s="209"/>
      <c r="L76" s="202">
        <f t="shared" si="6"/>
        <v>0</v>
      </c>
      <c r="M76" s="209"/>
      <c r="N76" s="202">
        <f t="shared" si="7"/>
        <v>0.3</v>
      </c>
      <c r="O76" s="203">
        <f t="shared" si="8"/>
        <v>0</v>
      </c>
      <c r="AA76" s="99"/>
    </row>
    <row r="77" spans="2:28" ht="15.75" customHeight="1" x14ac:dyDescent="0.3">
      <c r="B77" s="246"/>
      <c r="C77" s="247"/>
      <c r="D77" s="247"/>
      <c r="E77" s="248"/>
      <c r="F77" s="200" t="str">
        <f>IFERROR(VLOOKUP(B77,'PAUTA LIBRE '!$D$6:$N$14,11,0)/30*(1+$X$53),"")</f>
        <v/>
      </c>
      <c r="G77" s="209"/>
      <c r="H77" s="201" t="str">
        <f>IFERROR(VLOOKUP(B77,$D$41:$S$49,HLOOKUP(G77,$J$38:$S$39,2,0),0),"")</f>
        <v/>
      </c>
      <c r="I77" s="201" t="str">
        <f t="shared" si="5"/>
        <v/>
      </c>
      <c r="J77" s="209"/>
      <c r="K77" s="209"/>
      <c r="L77" s="202">
        <f t="shared" si="6"/>
        <v>0</v>
      </c>
      <c r="M77" s="209"/>
      <c r="N77" s="202">
        <f t="shared" si="7"/>
        <v>0.3</v>
      </c>
      <c r="O77" s="203">
        <f t="shared" si="8"/>
        <v>0</v>
      </c>
      <c r="AA77" s="99"/>
    </row>
    <row r="78" spans="2:28" ht="15" customHeight="1" x14ac:dyDescent="0.3">
      <c r="B78" s="246"/>
      <c r="C78" s="247"/>
      <c r="D78" s="247"/>
      <c r="E78" s="248"/>
      <c r="F78" s="200" t="str">
        <f>IFERROR(VLOOKUP(B78,'PAUTA LIBRE '!$D$6:$N$14,11,0)/30*(1+$X$53),"")</f>
        <v/>
      </c>
      <c r="G78" s="209"/>
      <c r="H78" s="201" t="str">
        <f t="shared" si="4"/>
        <v/>
      </c>
      <c r="I78" s="201" t="str">
        <f t="shared" si="5"/>
        <v/>
      </c>
      <c r="J78" s="209"/>
      <c r="K78" s="209"/>
      <c r="L78" s="202">
        <f t="shared" si="6"/>
        <v>0</v>
      </c>
      <c r="M78" s="209"/>
      <c r="N78" s="202">
        <f t="shared" si="7"/>
        <v>0.3</v>
      </c>
      <c r="O78" s="203">
        <f t="shared" si="8"/>
        <v>0</v>
      </c>
      <c r="AA78" s="99"/>
    </row>
    <row r="79" spans="2:28" x14ac:dyDescent="0.3">
      <c r="B79" s="246"/>
      <c r="C79" s="247"/>
      <c r="D79" s="247"/>
      <c r="E79" s="248"/>
      <c r="F79" s="200" t="str">
        <f>IFERROR(VLOOKUP(B79,'PAUTA LIBRE '!$D$6:$N$14,11,0)/30*(1+$X$53),"")</f>
        <v/>
      </c>
      <c r="G79" s="209"/>
      <c r="H79" s="201" t="str">
        <f t="shared" si="4"/>
        <v/>
      </c>
      <c r="I79" s="201" t="str">
        <f t="shared" si="5"/>
        <v/>
      </c>
      <c r="J79" s="209"/>
      <c r="K79" s="209"/>
      <c r="L79" s="202">
        <f t="shared" si="6"/>
        <v>0</v>
      </c>
      <c r="M79" s="209"/>
      <c r="N79" s="202">
        <f t="shared" si="7"/>
        <v>0.3</v>
      </c>
      <c r="O79" s="203">
        <f t="shared" si="8"/>
        <v>0</v>
      </c>
      <c r="AA79" s="99"/>
    </row>
    <row r="80" spans="2:28" ht="15" customHeight="1" x14ac:dyDescent="0.3">
      <c r="B80" s="246"/>
      <c r="C80" s="247"/>
      <c r="D80" s="247"/>
      <c r="E80" s="248"/>
      <c r="F80" s="200" t="str">
        <f>IFERROR(VLOOKUP(B80,'PAUTA LIBRE '!$D$6:$N$14,11,0)/30*(1+$X$53),"")</f>
        <v/>
      </c>
      <c r="G80" s="209"/>
      <c r="H80" s="201" t="str">
        <f t="shared" si="4"/>
        <v/>
      </c>
      <c r="I80" s="201" t="str">
        <f t="shared" si="5"/>
        <v/>
      </c>
      <c r="J80" s="209"/>
      <c r="K80" s="209"/>
      <c r="L80" s="202">
        <f t="shared" si="6"/>
        <v>0</v>
      </c>
      <c r="M80" s="209"/>
      <c r="N80" s="202">
        <f t="shared" si="7"/>
        <v>0.3</v>
      </c>
      <c r="O80" s="203">
        <f t="shared" si="8"/>
        <v>0</v>
      </c>
      <c r="AB80" s="99"/>
    </row>
    <row r="81" spans="2:28" ht="15" customHeight="1" x14ac:dyDescent="0.3">
      <c r="B81" s="246"/>
      <c r="C81" s="247"/>
      <c r="D81" s="247"/>
      <c r="E81" s="248"/>
      <c r="F81" s="200" t="str">
        <f>IFERROR(VLOOKUP(B81,'PAUTA LIBRE '!$D$6:$N$14,11,0)/30*(1+$X$53),"")</f>
        <v/>
      </c>
      <c r="G81" s="209"/>
      <c r="H81" s="201" t="str">
        <f t="shared" si="4"/>
        <v/>
      </c>
      <c r="I81" s="201" t="str">
        <f t="shared" si="5"/>
        <v/>
      </c>
      <c r="J81" s="209"/>
      <c r="K81" s="209"/>
      <c r="L81" s="202">
        <f t="shared" si="6"/>
        <v>0</v>
      </c>
      <c r="M81" s="209"/>
      <c r="N81" s="202">
        <f t="shared" si="7"/>
        <v>0.3</v>
      </c>
      <c r="O81" s="203">
        <f t="shared" si="8"/>
        <v>0</v>
      </c>
      <c r="AB81" s="99"/>
    </row>
    <row r="82" spans="2:28" ht="15" customHeight="1" x14ac:dyDescent="0.3">
      <c r="B82" s="246"/>
      <c r="C82" s="247"/>
      <c r="D82" s="247"/>
      <c r="E82" s="248"/>
      <c r="F82" s="200" t="str">
        <f>IFERROR(VLOOKUP(B82,'PAUTA LIBRE '!$D$6:$N$14,11,0)/30*(1+$X$53),"")</f>
        <v/>
      </c>
      <c r="G82" s="209"/>
      <c r="H82" s="201" t="str">
        <f t="shared" si="4"/>
        <v/>
      </c>
      <c r="I82" s="201" t="str">
        <f t="shared" si="5"/>
        <v/>
      </c>
      <c r="J82" s="209"/>
      <c r="K82" s="209"/>
      <c r="L82" s="202">
        <f t="shared" si="6"/>
        <v>0</v>
      </c>
      <c r="M82" s="209"/>
      <c r="N82" s="202">
        <f t="shared" si="7"/>
        <v>0.3</v>
      </c>
      <c r="O82" s="203">
        <f t="shared" si="8"/>
        <v>0</v>
      </c>
      <c r="AB82" s="99"/>
    </row>
    <row r="83" spans="2:28" ht="15" customHeight="1" x14ac:dyDescent="0.3">
      <c r="B83" s="246"/>
      <c r="C83" s="247"/>
      <c r="D83" s="247"/>
      <c r="E83" s="248"/>
      <c r="F83" s="200" t="str">
        <f>IFERROR(VLOOKUP(B83,'PAUTA LIBRE '!$D$6:$N$14,11,0)/30*(1+$X$53),"")</f>
        <v/>
      </c>
      <c r="G83" s="209"/>
      <c r="H83" s="201" t="str">
        <f t="shared" si="4"/>
        <v/>
      </c>
      <c r="I83" s="201" t="str">
        <f t="shared" si="5"/>
        <v/>
      </c>
      <c r="J83" s="209"/>
      <c r="K83" s="209"/>
      <c r="L83" s="202">
        <f t="shared" si="6"/>
        <v>0</v>
      </c>
      <c r="M83" s="209"/>
      <c r="N83" s="202">
        <f t="shared" si="7"/>
        <v>0.3</v>
      </c>
      <c r="O83" s="203">
        <f t="shared" si="8"/>
        <v>0</v>
      </c>
      <c r="AB83" s="99"/>
    </row>
    <row r="84" spans="2:28" ht="15" customHeight="1" x14ac:dyDescent="0.3">
      <c r="B84" s="246"/>
      <c r="C84" s="247"/>
      <c r="D84" s="247"/>
      <c r="E84" s="248"/>
      <c r="F84" s="200" t="str">
        <f>IFERROR(VLOOKUP(B84,'PAUTA LIBRE '!$D$6:$N$14,11,0)/30*(1+$X$53),"")</f>
        <v/>
      </c>
      <c r="G84" s="209"/>
      <c r="H84" s="201" t="str">
        <f t="shared" si="4"/>
        <v/>
      </c>
      <c r="I84" s="201" t="str">
        <f t="shared" si="5"/>
        <v/>
      </c>
      <c r="J84" s="209"/>
      <c r="K84" s="209"/>
      <c r="L84" s="202">
        <f t="shared" si="6"/>
        <v>0</v>
      </c>
      <c r="M84" s="209"/>
      <c r="N84" s="202">
        <f t="shared" si="7"/>
        <v>0.3</v>
      </c>
      <c r="O84" s="203">
        <f t="shared" si="8"/>
        <v>0</v>
      </c>
      <c r="AB84" s="99"/>
    </row>
    <row r="85" spans="2:28" ht="15" customHeight="1" x14ac:dyDescent="0.3">
      <c r="B85" s="246"/>
      <c r="C85" s="247"/>
      <c r="D85" s="247"/>
      <c r="E85" s="248"/>
      <c r="F85" s="200" t="str">
        <f>IFERROR(VLOOKUP(B85,'PAUTA LIBRE '!$D$6:$N$14,11,0)/30*(1+$X$53),"")</f>
        <v/>
      </c>
      <c r="G85" s="209"/>
      <c r="H85" s="201" t="str">
        <f t="shared" si="4"/>
        <v/>
      </c>
      <c r="I85" s="201" t="str">
        <f t="shared" si="5"/>
        <v/>
      </c>
      <c r="J85" s="209"/>
      <c r="K85" s="209"/>
      <c r="L85" s="202">
        <f t="shared" si="6"/>
        <v>0</v>
      </c>
      <c r="M85" s="209"/>
      <c r="N85" s="202">
        <f t="shared" si="7"/>
        <v>0.3</v>
      </c>
      <c r="O85" s="203">
        <f t="shared" si="8"/>
        <v>0</v>
      </c>
      <c r="AB85" s="99"/>
    </row>
    <row r="86" spans="2:28" ht="15" customHeight="1" x14ac:dyDescent="0.3">
      <c r="B86" s="246"/>
      <c r="C86" s="247"/>
      <c r="D86" s="247"/>
      <c r="E86" s="248"/>
      <c r="F86" s="200" t="str">
        <f>IFERROR(VLOOKUP(B86,'PAUTA LIBRE '!$D$6:$N$14,11,0)/30*(1+$X$53),"")</f>
        <v/>
      </c>
      <c r="G86" s="209"/>
      <c r="H86" s="201" t="str">
        <f t="shared" si="4"/>
        <v/>
      </c>
      <c r="I86" s="201" t="str">
        <f t="shared" si="5"/>
        <v/>
      </c>
      <c r="J86" s="209"/>
      <c r="K86" s="209"/>
      <c r="L86" s="202">
        <f t="shared" si="6"/>
        <v>0</v>
      </c>
      <c r="M86" s="209"/>
      <c r="N86" s="202">
        <f t="shared" si="7"/>
        <v>0.3</v>
      </c>
      <c r="O86" s="203">
        <f t="shared" si="8"/>
        <v>0</v>
      </c>
      <c r="AB86" s="99"/>
    </row>
    <row r="87" spans="2:28" ht="15" customHeight="1" x14ac:dyDescent="0.3">
      <c r="B87" s="246"/>
      <c r="C87" s="247"/>
      <c r="D87" s="247"/>
      <c r="E87" s="248"/>
      <c r="F87" s="200" t="str">
        <f>IFERROR(VLOOKUP(B87,'PAUTA LIBRE '!$D$6:$N$14,11,0)/30*(1+$X$53),"")</f>
        <v/>
      </c>
      <c r="G87" s="209"/>
      <c r="H87" s="201" t="str">
        <f t="shared" si="4"/>
        <v/>
      </c>
      <c r="I87" s="201" t="str">
        <f t="shared" si="5"/>
        <v/>
      </c>
      <c r="J87" s="209"/>
      <c r="K87" s="209"/>
      <c r="L87" s="202">
        <f t="shared" si="6"/>
        <v>0</v>
      </c>
      <c r="M87" s="209"/>
      <c r="N87" s="202">
        <f t="shared" si="7"/>
        <v>0.3</v>
      </c>
      <c r="O87" s="203">
        <f t="shared" si="8"/>
        <v>0</v>
      </c>
      <c r="AB87" s="99"/>
    </row>
    <row r="88" spans="2:28" ht="15" customHeight="1" x14ac:dyDescent="0.3">
      <c r="B88" s="246"/>
      <c r="C88" s="247"/>
      <c r="D88" s="247"/>
      <c r="E88" s="248"/>
      <c r="F88" s="200" t="str">
        <f>IFERROR(VLOOKUP(B88,'PAUTA LIBRE '!$D$6:$N$14,11,0)/30*(1+$X$53),"")</f>
        <v/>
      </c>
      <c r="G88" s="209"/>
      <c r="H88" s="201" t="str">
        <f t="shared" si="4"/>
        <v/>
      </c>
      <c r="I88" s="201" t="str">
        <f t="shared" si="5"/>
        <v/>
      </c>
      <c r="J88" s="209"/>
      <c r="K88" s="209"/>
      <c r="L88" s="202">
        <f t="shared" si="6"/>
        <v>0</v>
      </c>
      <c r="M88" s="209"/>
      <c r="N88" s="202">
        <f t="shared" si="7"/>
        <v>0.3</v>
      </c>
      <c r="O88" s="203">
        <f t="shared" si="8"/>
        <v>0</v>
      </c>
      <c r="AB88" s="99"/>
    </row>
    <row r="89" spans="2:28" ht="15" customHeight="1" x14ac:dyDescent="0.3">
      <c r="B89" s="246"/>
      <c r="C89" s="247"/>
      <c r="D89" s="247"/>
      <c r="E89" s="248"/>
      <c r="F89" s="200" t="str">
        <f>IFERROR(VLOOKUP(B89,'PAUTA LIBRE '!$D$6:$N$14,11,0)/30*(1+$X$53),"")</f>
        <v/>
      </c>
      <c r="G89" s="209"/>
      <c r="H89" s="201" t="str">
        <f t="shared" si="4"/>
        <v/>
      </c>
      <c r="I89" s="201" t="str">
        <f t="shared" si="5"/>
        <v/>
      </c>
      <c r="J89" s="209"/>
      <c r="K89" s="209"/>
      <c r="L89" s="202">
        <f t="shared" si="6"/>
        <v>0</v>
      </c>
      <c r="M89" s="209"/>
      <c r="N89" s="202">
        <f t="shared" si="7"/>
        <v>0.3</v>
      </c>
      <c r="O89" s="203">
        <f t="shared" si="8"/>
        <v>0</v>
      </c>
      <c r="AB89" s="99"/>
    </row>
    <row r="90" spans="2:28" ht="15" customHeight="1" x14ac:dyDescent="0.3">
      <c r="B90" s="246"/>
      <c r="C90" s="247"/>
      <c r="D90" s="247"/>
      <c r="E90" s="248"/>
      <c r="F90" s="200" t="str">
        <f>IFERROR(VLOOKUP(B90,'PAUTA LIBRE '!$D$6:$N$14,11,0)/30*(1+$X$53),"")</f>
        <v/>
      </c>
      <c r="G90" s="209"/>
      <c r="H90" s="201" t="str">
        <f t="shared" si="4"/>
        <v/>
      </c>
      <c r="I90" s="201" t="str">
        <f t="shared" si="5"/>
        <v/>
      </c>
      <c r="J90" s="209"/>
      <c r="K90" s="209"/>
      <c r="L90" s="202">
        <f t="shared" si="6"/>
        <v>0</v>
      </c>
      <c r="M90" s="209"/>
      <c r="N90" s="202">
        <f t="shared" si="7"/>
        <v>0.3</v>
      </c>
      <c r="O90" s="203">
        <f t="shared" si="8"/>
        <v>0</v>
      </c>
      <c r="AB90" s="99"/>
    </row>
    <row r="91" spans="2:28" ht="15" customHeight="1" x14ac:dyDescent="0.3">
      <c r="B91" s="246"/>
      <c r="C91" s="247"/>
      <c r="D91" s="247"/>
      <c r="E91" s="248"/>
      <c r="F91" s="200" t="str">
        <f>IFERROR(VLOOKUP(B91,'PAUTA LIBRE '!$D$6:$N$14,11,0)/30*(1+$X$53),"")</f>
        <v/>
      </c>
      <c r="G91" s="209"/>
      <c r="H91" s="201" t="str">
        <f t="shared" si="4"/>
        <v/>
      </c>
      <c r="I91" s="201" t="str">
        <f t="shared" si="5"/>
        <v/>
      </c>
      <c r="J91" s="209"/>
      <c r="K91" s="209"/>
      <c r="L91" s="202">
        <f t="shared" si="6"/>
        <v>0</v>
      </c>
      <c r="M91" s="209"/>
      <c r="N91" s="202">
        <f t="shared" si="7"/>
        <v>0.3</v>
      </c>
      <c r="O91" s="203">
        <f t="shared" si="8"/>
        <v>0</v>
      </c>
      <c r="AB91" s="99"/>
    </row>
    <row r="92" spans="2:28" ht="15" customHeight="1" x14ac:dyDescent="0.3">
      <c r="B92" s="246"/>
      <c r="C92" s="247"/>
      <c r="D92" s="247"/>
      <c r="E92" s="248"/>
      <c r="F92" s="200" t="str">
        <f>IFERROR(VLOOKUP(B92,'PAUTA LIBRE '!$D$6:$N$14,11,0)/30*(1+$X$53),"")</f>
        <v/>
      </c>
      <c r="G92" s="209"/>
      <c r="H92" s="201" t="str">
        <f t="shared" si="4"/>
        <v/>
      </c>
      <c r="I92" s="201" t="str">
        <f t="shared" si="5"/>
        <v/>
      </c>
      <c r="J92" s="209"/>
      <c r="K92" s="209"/>
      <c r="L92" s="202">
        <f t="shared" si="6"/>
        <v>0</v>
      </c>
      <c r="M92" s="209"/>
      <c r="N92" s="202">
        <f t="shared" si="7"/>
        <v>0.3</v>
      </c>
      <c r="O92" s="203">
        <f t="shared" si="8"/>
        <v>0</v>
      </c>
      <c r="AB92" s="99"/>
    </row>
    <row r="93" spans="2:28" ht="15" customHeight="1" x14ac:dyDescent="0.3">
      <c r="B93" s="246"/>
      <c r="C93" s="247"/>
      <c r="D93" s="247"/>
      <c r="E93" s="248"/>
      <c r="F93" s="200" t="str">
        <f>IFERROR(VLOOKUP(B93,'PAUTA LIBRE '!$D$6:$N$14,11,0)/30*(1+$X$53),"")</f>
        <v/>
      </c>
      <c r="G93" s="209"/>
      <c r="H93" s="201" t="str">
        <f t="shared" si="4"/>
        <v/>
      </c>
      <c r="I93" s="201" t="str">
        <f t="shared" si="5"/>
        <v/>
      </c>
      <c r="J93" s="209"/>
      <c r="K93" s="209"/>
      <c r="L93" s="202">
        <f t="shared" si="6"/>
        <v>0</v>
      </c>
      <c r="M93" s="209"/>
      <c r="N93" s="202">
        <f t="shared" si="7"/>
        <v>0.3</v>
      </c>
      <c r="O93" s="203">
        <f t="shared" si="8"/>
        <v>0</v>
      </c>
      <c r="AB93" s="99"/>
    </row>
    <row r="94" spans="2:28" ht="15" customHeight="1" x14ac:dyDescent="0.3">
      <c r="B94" s="246"/>
      <c r="C94" s="247"/>
      <c r="D94" s="247"/>
      <c r="E94" s="248"/>
      <c r="F94" s="200" t="str">
        <f>IFERROR(VLOOKUP(B94,'PAUTA LIBRE '!$D$6:$N$14,11,0)/30*(1+$X$53),"")</f>
        <v/>
      </c>
      <c r="G94" s="209"/>
      <c r="H94" s="201" t="str">
        <f t="shared" si="4"/>
        <v/>
      </c>
      <c r="I94" s="201" t="str">
        <f t="shared" si="5"/>
        <v/>
      </c>
      <c r="J94" s="209"/>
      <c r="K94" s="209"/>
      <c r="L94" s="202">
        <f t="shared" si="6"/>
        <v>0</v>
      </c>
      <c r="M94" s="209"/>
      <c r="N94" s="202">
        <f t="shared" si="7"/>
        <v>0.3</v>
      </c>
      <c r="O94" s="203">
        <f t="shared" si="8"/>
        <v>0</v>
      </c>
      <c r="AB94" s="99"/>
    </row>
    <row r="95" spans="2:28" ht="15" customHeight="1" x14ac:dyDescent="0.3">
      <c r="B95" s="246"/>
      <c r="C95" s="247"/>
      <c r="D95" s="247"/>
      <c r="E95" s="248"/>
      <c r="F95" s="200" t="str">
        <f>IFERROR(VLOOKUP(B95,'PAUTA LIBRE '!$D$6:$N$14,11,0)/30*(1+$X$53),"")</f>
        <v/>
      </c>
      <c r="G95" s="209"/>
      <c r="H95" s="201" t="str">
        <f t="shared" si="4"/>
        <v/>
      </c>
      <c r="I95" s="201" t="str">
        <f t="shared" si="5"/>
        <v/>
      </c>
      <c r="J95" s="209"/>
      <c r="K95" s="209"/>
      <c r="L95" s="202">
        <f t="shared" si="6"/>
        <v>0</v>
      </c>
      <c r="M95" s="209"/>
      <c r="N95" s="202">
        <f t="shared" si="7"/>
        <v>0.3</v>
      </c>
      <c r="O95" s="203">
        <f t="shared" si="8"/>
        <v>0</v>
      </c>
      <c r="AB95" s="99"/>
    </row>
    <row r="96" spans="2:28" ht="15" customHeight="1" x14ac:dyDescent="0.3">
      <c r="B96" s="246"/>
      <c r="C96" s="247"/>
      <c r="D96" s="247"/>
      <c r="E96" s="248"/>
      <c r="F96" s="200" t="str">
        <f>IFERROR(VLOOKUP(B96,'PAUTA LIBRE '!$D$6:$N$14,11,0)/30*(1+$X$53),"")</f>
        <v/>
      </c>
      <c r="G96" s="209"/>
      <c r="H96" s="201" t="str">
        <f t="shared" si="4"/>
        <v/>
      </c>
      <c r="I96" s="201" t="str">
        <f t="shared" si="5"/>
        <v/>
      </c>
      <c r="J96" s="209"/>
      <c r="K96" s="209"/>
      <c r="L96" s="202">
        <f t="shared" si="6"/>
        <v>0</v>
      </c>
      <c r="M96" s="209"/>
      <c r="N96" s="202">
        <f t="shared" si="7"/>
        <v>0.3</v>
      </c>
      <c r="O96" s="203">
        <f t="shared" si="8"/>
        <v>0</v>
      </c>
      <c r="AB96" s="99"/>
    </row>
    <row r="97" spans="2:28" ht="15" customHeight="1" x14ac:dyDescent="0.3">
      <c r="B97" s="246"/>
      <c r="C97" s="247"/>
      <c r="D97" s="247"/>
      <c r="E97" s="248"/>
      <c r="F97" s="200" t="str">
        <f>IFERROR(VLOOKUP(B97,'PAUTA LIBRE '!$D$6:$N$14,11,0)/30*(1+$X$53),"")</f>
        <v/>
      </c>
      <c r="G97" s="209"/>
      <c r="H97" s="201" t="str">
        <f t="shared" si="4"/>
        <v/>
      </c>
      <c r="I97" s="201" t="str">
        <f t="shared" si="5"/>
        <v/>
      </c>
      <c r="J97" s="209"/>
      <c r="K97" s="209"/>
      <c r="L97" s="202">
        <f t="shared" si="6"/>
        <v>0</v>
      </c>
      <c r="M97" s="209"/>
      <c r="N97" s="202">
        <f t="shared" si="7"/>
        <v>0.3</v>
      </c>
      <c r="O97" s="203">
        <f t="shared" si="8"/>
        <v>0</v>
      </c>
      <c r="AB97" s="99"/>
    </row>
    <row r="98" spans="2:28" ht="15" customHeight="1" x14ac:dyDescent="0.3">
      <c r="B98" s="246"/>
      <c r="C98" s="247"/>
      <c r="D98" s="247"/>
      <c r="E98" s="248"/>
      <c r="F98" s="200" t="str">
        <f>IFERROR(VLOOKUP(B98,'PAUTA LIBRE '!$D$6:$N$14,11,0)/30*(1+$X$53),"")</f>
        <v/>
      </c>
      <c r="G98" s="209"/>
      <c r="H98" s="201" t="str">
        <f t="shared" si="4"/>
        <v/>
      </c>
      <c r="I98" s="201" t="str">
        <f t="shared" si="5"/>
        <v/>
      </c>
      <c r="J98" s="209"/>
      <c r="K98" s="209"/>
      <c r="L98" s="202">
        <f t="shared" si="6"/>
        <v>0</v>
      </c>
      <c r="M98" s="209"/>
      <c r="N98" s="202">
        <f t="shared" si="7"/>
        <v>0.3</v>
      </c>
      <c r="O98" s="203">
        <f t="shared" si="8"/>
        <v>0</v>
      </c>
      <c r="AB98" s="99"/>
    </row>
    <row r="99" spans="2:28" ht="15" customHeight="1" x14ac:dyDescent="0.3">
      <c r="B99" s="246"/>
      <c r="C99" s="247"/>
      <c r="D99" s="247"/>
      <c r="E99" s="248"/>
      <c r="F99" s="200" t="str">
        <f>IFERROR(VLOOKUP(B99,'PAUTA LIBRE '!$D$6:$N$14,11,0)/30*(1+$X$53),"")</f>
        <v/>
      </c>
      <c r="G99" s="209"/>
      <c r="H99" s="201" t="str">
        <f t="shared" si="4"/>
        <v/>
      </c>
      <c r="I99" s="201" t="str">
        <f t="shared" si="5"/>
        <v/>
      </c>
      <c r="J99" s="209"/>
      <c r="K99" s="209"/>
      <c r="L99" s="202">
        <f t="shared" si="6"/>
        <v>0</v>
      </c>
      <c r="M99" s="209"/>
      <c r="N99" s="202">
        <f t="shared" si="7"/>
        <v>0.3</v>
      </c>
      <c r="O99" s="203">
        <f t="shared" si="8"/>
        <v>0</v>
      </c>
      <c r="AB99" s="99"/>
    </row>
    <row r="100" spans="2:28" ht="15" customHeight="1" thickBot="1" x14ac:dyDescent="0.35">
      <c r="B100" s="249"/>
      <c r="C100" s="250"/>
      <c r="D100" s="250"/>
      <c r="E100" s="251"/>
      <c r="F100" s="204" t="str">
        <f>IFERROR(VLOOKUP(B100,'PAUTA LIBRE '!$D$6:$N$14,11,0)/30*(1+$X$53),"")</f>
        <v/>
      </c>
      <c r="G100" s="210"/>
      <c r="H100" s="205" t="str">
        <f t="shared" si="4"/>
        <v/>
      </c>
      <c r="I100" s="205" t="str">
        <f t="shared" si="5"/>
        <v/>
      </c>
      <c r="J100" s="210"/>
      <c r="K100" s="210"/>
      <c r="L100" s="206">
        <f t="shared" si="6"/>
        <v>0</v>
      </c>
      <c r="M100" s="210"/>
      <c r="N100" s="206">
        <f t="shared" si="7"/>
        <v>0.3</v>
      </c>
      <c r="O100" s="207">
        <f t="shared" si="8"/>
        <v>0</v>
      </c>
      <c r="AB100" s="99"/>
    </row>
    <row r="101" spans="2:28" ht="15" customHeight="1" thickBot="1" x14ac:dyDescent="0.35">
      <c r="AB101" s="99"/>
    </row>
    <row r="102" spans="2:28" ht="15" customHeight="1" thickBot="1" x14ac:dyDescent="0.35">
      <c r="N102" s="191" t="s">
        <v>1243</v>
      </c>
      <c r="O102" s="211">
        <f>SUM(O71:O100)</f>
        <v>0</v>
      </c>
      <c r="AB102" s="99"/>
    </row>
    <row r="103" spans="2:28" ht="15.75" customHeight="1" x14ac:dyDescent="0.3">
      <c r="AB103" s="99"/>
    </row>
    <row r="104" spans="2:28" ht="15" customHeight="1" x14ac:dyDescent="0.3">
      <c r="AB104" s="99"/>
    </row>
    <row r="105" spans="2:28" ht="15.75" customHeight="1" x14ac:dyDescent="0.3">
      <c r="AB105" s="99"/>
    </row>
    <row r="106" spans="2:28" ht="15" customHeight="1" x14ac:dyDescent="0.3">
      <c r="AB106" s="99"/>
    </row>
  </sheetData>
  <mergeCells count="89">
    <mergeCell ref="B96:E96"/>
    <mergeCell ref="B97:E97"/>
    <mergeCell ref="B98:E98"/>
    <mergeCell ref="B99:E99"/>
    <mergeCell ref="B100:E100"/>
    <mergeCell ref="B95:E95"/>
    <mergeCell ref="B84:E84"/>
    <mergeCell ref="B85:E85"/>
    <mergeCell ref="B86:E86"/>
    <mergeCell ref="B87:E87"/>
    <mergeCell ref="B88:E88"/>
    <mergeCell ref="B89:E89"/>
    <mergeCell ref="B90:E90"/>
    <mergeCell ref="B91:E91"/>
    <mergeCell ref="B92:E92"/>
    <mergeCell ref="B93:E93"/>
    <mergeCell ref="B94:E94"/>
    <mergeCell ref="B83:E83"/>
    <mergeCell ref="B72:E72"/>
    <mergeCell ref="B73:E73"/>
    <mergeCell ref="B74:E74"/>
    <mergeCell ref="B75:E75"/>
    <mergeCell ref="B76:E76"/>
    <mergeCell ref="B77:E77"/>
    <mergeCell ref="B78:E78"/>
    <mergeCell ref="B79:E79"/>
    <mergeCell ref="B80:E80"/>
    <mergeCell ref="B81:E81"/>
    <mergeCell ref="B82:E82"/>
    <mergeCell ref="B71:E71"/>
    <mergeCell ref="D40:G40"/>
    <mergeCell ref="D41:G41"/>
    <mergeCell ref="Y41:Y49"/>
    <mergeCell ref="D42:G42"/>
    <mergeCell ref="D43:G43"/>
    <mergeCell ref="D44:G44"/>
    <mergeCell ref="D45:G45"/>
    <mergeCell ref="D46:G46"/>
    <mergeCell ref="D47:G47"/>
    <mergeCell ref="D48:G48"/>
    <mergeCell ref="D49:G49"/>
    <mergeCell ref="H50:I50"/>
    <mergeCell ref="F53:G53"/>
    <mergeCell ref="U59:W59"/>
    <mergeCell ref="Y59:Z60"/>
    <mergeCell ref="D33:E33"/>
    <mergeCell ref="G33:M33"/>
    <mergeCell ref="N33:O33"/>
    <mergeCell ref="D34:E34"/>
    <mergeCell ref="G34:M34"/>
    <mergeCell ref="N34:O34"/>
    <mergeCell ref="D31:E31"/>
    <mergeCell ref="G31:M31"/>
    <mergeCell ref="N31:O31"/>
    <mergeCell ref="D32:E32"/>
    <mergeCell ref="G32:M32"/>
    <mergeCell ref="N32:O32"/>
    <mergeCell ref="D29:E29"/>
    <mergeCell ref="G29:M29"/>
    <mergeCell ref="N29:O29"/>
    <mergeCell ref="D30:E30"/>
    <mergeCell ref="G30:M30"/>
    <mergeCell ref="N30:O30"/>
    <mergeCell ref="D27:E27"/>
    <mergeCell ref="G27:M27"/>
    <mergeCell ref="N27:O27"/>
    <mergeCell ref="D28:E28"/>
    <mergeCell ref="G28:M28"/>
    <mergeCell ref="N28:O28"/>
    <mergeCell ref="N24:O24"/>
    <mergeCell ref="D25:E25"/>
    <mergeCell ref="G25:M25"/>
    <mergeCell ref="N25:O25"/>
    <mergeCell ref="D26:E26"/>
    <mergeCell ref="G26:M26"/>
    <mergeCell ref="N26:O26"/>
    <mergeCell ref="D24:E24"/>
    <mergeCell ref="G24:M24"/>
    <mergeCell ref="E16:L16"/>
    <mergeCell ref="E17:L17"/>
    <mergeCell ref="E18:L18"/>
    <mergeCell ref="E19:L19"/>
    <mergeCell ref="E20:L20"/>
    <mergeCell ref="E15:L15"/>
    <mergeCell ref="E7:P7"/>
    <mergeCell ref="E8:P8"/>
    <mergeCell ref="E12:L12"/>
    <mergeCell ref="E13:L13"/>
    <mergeCell ref="E14:L14"/>
  </mergeCells>
  <conditionalFormatting sqref="T47:T48 B48:H48 B47:C47 H47 W47:W48 L47:P48">
    <cfRule type="expression" dxfId="25" priority="23">
      <formula>#REF!=1398</formula>
    </cfRule>
  </conditionalFormatting>
  <conditionalFormatting sqref="Q47:Q48">
    <cfRule type="expression" dxfId="24" priority="22">
      <formula>#REF!=1398</formula>
    </cfRule>
  </conditionalFormatting>
  <conditionalFormatting sqref="R47:R48">
    <cfRule type="expression" dxfId="23" priority="21">
      <formula>#REF!=1398</formula>
    </cfRule>
  </conditionalFormatting>
  <conditionalFormatting sqref="S47:S48">
    <cfRule type="expression" dxfId="22" priority="20">
      <formula>#REF!=1398</formula>
    </cfRule>
  </conditionalFormatting>
  <conditionalFormatting sqref="K47:K48">
    <cfRule type="expression" dxfId="21" priority="19">
      <formula>#REF!=1398</formula>
    </cfRule>
  </conditionalFormatting>
  <conditionalFormatting sqref="V47:V48">
    <cfRule type="expression" dxfId="20" priority="18">
      <formula>#REF!=1398</formula>
    </cfRule>
  </conditionalFormatting>
  <conditionalFormatting sqref="U47:U48">
    <cfRule type="expression" dxfId="19" priority="17">
      <formula>#REF!=1398</formula>
    </cfRule>
  </conditionalFormatting>
  <conditionalFormatting sqref="W41:W49">
    <cfRule type="colorScale" priority="16">
      <colorScale>
        <cfvo type="min"/>
        <cfvo type="num" val="0"/>
        <color rgb="FFFF7128"/>
        <color rgb="FFFF0000"/>
      </colorScale>
    </cfRule>
  </conditionalFormatting>
  <conditionalFormatting sqref="J71:J100">
    <cfRule type="cellIs" dxfId="18" priority="15" operator="greaterThan">
      <formula>$H$71</formula>
    </cfRule>
  </conditionalFormatting>
  <conditionalFormatting sqref="J47:J48">
    <cfRule type="expression" dxfId="17" priority="12">
      <formula>#REF!=1398</formula>
    </cfRule>
  </conditionalFormatting>
  <conditionalFormatting sqref="X47:X48">
    <cfRule type="expression" dxfId="16" priority="11">
      <formula>#REF!=1398</formula>
    </cfRule>
  </conditionalFormatting>
  <conditionalFormatting sqref="Y59:Z60">
    <cfRule type="expression" dxfId="15" priority="10">
      <formula>$X$59&gt;$X$60</formula>
    </cfRule>
  </conditionalFormatting>
  <conditionalFormatting sqref="I47:I48">
    <cfRule type="expression" dxfId="14" priority="9">
      <formula>#REF!=1398</formula>
    </cfRule>
  </conditionalFormatting>
  <conditionalFormatting sqref="Y41:Y49">
    <cfRule type="expression" dxfId="13" priority="8">
      <formula>SUM($W$41:$W$49)&gt;0</formula>
    </cfRule>
  </conditionalFormatting>
  <conditionalFormatting sqref="X59">
    <cfRule type="cellIs" dxfId="12" priority="1" operator="greaterThan">
      <formula>$X$60</formula>
    </cfRule>
    <cfRule type="cellIs" dxfId="11" priority="2" operator="lessThan">
      <formula>0</formula>
    </cfRule>
    <cfRule type="cellIs" dxfId="10" priority="3" operator="equal">
      <formula>0</formula>
    </cfRule>
  </conditionalFormatting>
  <dataValidations count="1">
    <dataValidation type="list" allowBlank="1" showInputMessage="1" showErrorMessage="1" sqref="G71:G100">
      <formula1>$B$25:$B$34</formula1>
    </dataValidation>
  </dataValidations>
  <printOptions horizontalCentered="1"/>
  <pageMargins left="0.31496062992125984" right="0.31496062992125984" top="0.35433070866141736" bottom="0.35433070866141736" header="0.11811023622047245" footer="0.31496062992125984"/>
  <pageSetup scale="40" fitToHeight="2" orientation="landscape" r:id="rId1"/>
  <rowBreaks count="1" manualBreakCount="1">
    <brk id="63" max="23" man="1"/>
  </rowBreaks>
  <drawing r:id="rId2"/>
  <extLst>
    <ext xmlns:x14="http://schemas.microsoft.com/office/spreadsheetml/2009/9/main" uri="{78C0D931-6437-407d-A8EE-F0AAD7539E65}">
      <x14:conditionalFormattings>
        <x14:conditionalFormatting xmlns:xm="http://schemas.microsoft.com/office/excel/2006/main">
          <x14:cfRule type="containsText" priority="4" operator="containsText" id="{C998B986-6BB4-4C9E-8DF8-0A92B4B41F2B}">
            <xm:f>NOT(ISERROR(SEARCH($Y$59,Y59)))</xm:f>
            <xm:f>$Y$59</xm:f>
            <x14:dxf>
              <fill>
                <patternFill patternType="solid">
                  <bgColor rgb="FFFFFF00"/>
                </patternFill>
              </fill>
            </x14:dxf>
          </x14:cfRule>
          <xm:sqref>Y59:Z60</xm:sqref>
        </x14:conditionalFormatting>
      </x14:conditionalFormattings>
    </ext>
    <ext xmlns:x14="http://schemas.microsoft.com/office/spreadsheetml/2009/9/main" uri="{CCE6A557-97BC-4b89-ADB6-D9C93CAAB3DF}">
      <x14:dataValidations xmlns:xm="http://schemas.microsoft.com/office/excel/2006/main" count="6">
        <x14:dataValidation type="list" showInputMessage="1" showErrorMessage="1">
          <x14:formula1>
            <xm:f>'PAUTA LIBRE '!$D$5:$D$14</xm:f>
          </x14:formula1>
          <xm:sqref>B71:B100</xm:sqref>
        </x14:dataValidation>
        <x14:dataValidation type="list" allowBlank="1" showInputMessage="1" showErrorMessage="1">
          <x14:formula1>
            <xm:f>Auxiliar!$C$3:$C$8</xm:f>
          </x14:formula1>
          <xm:sqref>M71:M100</xm:sqref>
        </x14:dataValidation>
        <x14:dataValidation type="list" allowBlank="1" showInputMessage="1" showErrorMessage="1">
          <x14:formula1>
            <xm:f>Auxiliar!$A$3:$A$7</xm:f>
          </x14:formula1>
          <xm:sqref>K71:K100</xm:sqref>
        </x14:dataValidation>
        <x14:dataValidation type="list" allowBlank="1" showInputMessage="1" showErrorMessage="1">
          <x14:formula1>
            <xm:f>Auxiliar1!$C$12:$C$57</xm:f>
          </x14:formula1>
          <xm:sqref>E18:L18</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AB100"/>
  <sheetViews>
    <sheetView showGridLines="0" topLeftCell="A5" zoomScale="70" zoomScaleNormal="70" workbookViewId="0">
      <selection activeCell="I41" sqref="I41:I49"/>
    </sheetView>
  </sheetViews>
  <sheetFormatPr baseColWidth="10" defaultColWidth="8.33203125" defaultRowHeight="15.6" x14ac:dyDescent="0.3"/>
  <cols>
    <col min="1" max="1" width="5.33203125" style="157" customWidth="1"/>
    <col min="2" max="2" width="23.109375" style="157" customWidth="1"/>
    <col min="3" max="3" width="11.5546875" style="157" customWidth="1"/>
    <col min="4" max="4" width="11.88671875" style="157" customWidth="1"/>
    <col min="5" max="5" width="9.88671875" style="157" customWidth="1"/>
    <col min="6" max="6" width="16" style="157" customWidth="1"/>
    <col min="7" max="7" width="8.109375" style="157" customWidth="1"/>
    <col min="8" max="8" width="22.88671875" style="157" customWidth="1"/>
    <col min="9" max="9" width="12.88671875" style="157" customWidth="1"/>
    <col min="10" max="12" width="10.88671875" style="157" customWidth="1"/>
    <col min="13" max="13" width="14.109375" style="157" customWidth="1"/>
    <col min="14" max="14" width="10.88671875" style="157" customWidth="1"/>
    <col min="15" max="15" width="15.33203125" style="157" customWidth="1"/>
    <col min="16" max="19" width="10.88671875" style="157" customWidth="1"/>
    <col min="20" max="20" width="10.44140625" style="157" customWidth="1"/>
    <col min="21" max="21" width="21.5546875" style="157" customWidth="1"/>
    <col min="22" max="22" width="18.33203125" style="157" customWidth="1"/>
    <col min="23" max="23" width="11.33203125" style="157" customWidth="1"/>
    <col min="24" max="24" width="18.88671875" style="157" customWidth="1"/>
    <col min="25" max="25" width="31" style="157" bestFit="1" customWidth="1"/>
    <col min="26" max="26" width="17.44140625" style="157" bestFit="1" customWidth="1"/>
    <col min="27" max="27" width="14.44140625" style="157" customWidth="1"/>
    <col min="28" max="28" width="8.33203125" style="157"/>
    <col min="29" max="29" width="10.33203125" style="157" bestFit="1" customWidth="1"/>
    <col min="30" max="66" width="8.33203125" style="157"/>
    <col min="67" max="67" width="10.109375" style="157" customWidth="1"/>
    <col min="68" max="16384" width="8.33203125" style="157"/>
  </cols>
  <sheetData>
    <row r="1" spans="2:21" hidden="1" x14ac:dyDescent="0.3">
      <c r="B1" s="63"/>
    </row>
    <row r="2" spans="2:21" hidden="1" x14ac:dyDescent="0.3">
      <c r="B2" s="63"/>
      <c r="H2"/>
      <c r="I2"/>
    </row>
    <row r="3" spans="2:21" hidden="1" x14ac:dyDescent="0.3">
      <c r="B3" s="63"/>
    </row>
    <row r="4" spans="2:21" hidden="1" x14ac:dyDescent="0.3">
      <c r="B4" s="63"/>
    </row>
    <row r="6" spans="2:21" ht="18" customHeight="1" x14ac:dyDescent="0.3">
      <c r="C6" s="65"/>
    </row>
    <row r="7" spans="2:21" ht="15.75" customHeight="1" x14ac:dyDescent="0.3">
      <c r="E7" s="276"/>
      <c r="F7" s="276"/>
      <c r="G7" s="276"/>
      <c r="H7" s="276"/>
      <c r="I7" s="276"/>
      <c r="J7" s="276"/>
      <c r="K7" s="276"/>
      <c r="L7" s="276"/>
      <c r="M7" s="276"/>
      <c r="N7" s="276"/>
      <c r="O7" s="276"/>
      <c r="P7" s="276"/>
    </row>
    <row r="8" spans="2:21" ht="17.25" customHeight="1" x14ac:dyDescent="0.3">
      <c r="E8" s="276"/>
      <c r="F8" s="276"/>
      <c r="G8" s="276"/>
      <c r="H8" s="276"/>
      <c r="I8" s="276"/>
      <c r="J8" s="276"/>
      <c r="K8" s="276"/>
      <c r="L8" s="276"/>
      <c r="M8" s="276"/>
      <c r="N8" s="276"/>
      <c r="O8" s="276"/>
      <c r="P8" s="276"/>
    </row>
    <row r="9" spans="2:21" x14ac:dyDescent="0.3">
      <c r="C9" s="154"/>
      <c r="D9" s="154"/>
      <c r="E9" s="154"/>
      <c r="F9" s="154"/>
      <c r="G9" s="154"/>
      <c r="H9" s="154"/>
      <c r="I9" s="154"/>
      <c r="J9" s="154"/>
      <c r="K9" s="154"/>
      <c r="L9" s="154"/>
      <c r="M9" s="154"/>
      <c r="N9" s="154"/>
      <c r="O9" s="154"/>
    </row>
    <row r="10" spans="2:21" x14ac:dyDescent="0.3">
      <c r="C10" s="154"/>
      <c r="D10" s="154"/>
      <c r="E10" s="154"/>
      <c r="F10" s="154"/>
      <c r="G10" s="154"/>
      <c r="H10" s="154"/>
      <c r="I10" s="154"/>
      <c r="J10" s="154"/>
      <c r="K10" s="154"/>
      <c r="L10" s="154"/>
      <c r="M10" s="154"/>
      <c r="N10" s="154"/>
      <c r="O10" s="154"/>
    </row>
    <row r="11" spans="2:21" x14ac:dyDescent="0.3">
      <c r="E11" s="226" t="s">
        <v>1262</v>
      </c>
      <c r="F11" s="154"/>
      <c r="G11" s="154"/>
      <c r="H11" s="154"/>
      <c r="I11" s="154"/>
      <c r="J11" s="154"/>
      <c r="K11" s="154"/>
      <c r="L11" s="154"/>
      <c r="M11" s="154"/>
      <c r="N11" s="154"/>
      <c r="O11" s="154"/>
      <c r="P11" s="154"/>
      <c r="Q11" s="154"/>
    </row>
    <row r="12" spans="2:21" ht="15.75" customHeight="1" x14ac:dyDescent="0.3">
      <c r="B12" s="67" t="s">
        <v>79</v>
      </c>
      <c r="D12" s="68"/>
      <c r="E12" s="277"/>
      <c r="F12" s="277"/>
      <c r="G12" s="277"/>
      <c r="H12" s="277"/>
      <c r="I12" s="277"/>
      <c r="J12" s="277"/>
      <c r="K12" s="277"/>
      <c r="L12" s="277"/>
      <c r="M12" s="173" t="s">
        <v>1263</v>
      </c>
      <c r="N12" s="69"/>
      <c r="O12" s="69"/>
      <c r="P12" s="69"/>
      <c r="Q12" s="69"/>
      <c r="R12" s="69"/>
      <c r="S12" s="69"/>
      <c r="T12" s="69"/>
      <c r="U12" s="69"/>
    </row>
    <row r="13" spans="2:21" ht="15.75" customHeight="1" x14ac:dyDescent="0.3">
      <c r="B13" s="67" t="s">
        <v>80</v>
      </c>
      <c r="D13" s="70"/>
      <c r="E13" s="277"/>
      <c r="F13" s="277"/>
      <c r="G13" s="277"/>
      <c r="H13" s="277"/>
      <c r="I13" s="277"/>
      <c r="J13" s="277"/>
      <c r="K13" s="277"/>
      <c r="L13" s="277"/>
      <c r="M13" s="173" t="s">
        <v>1263</v>
      </c>
      <c r="N13" s="69"/>
      <c r="O13" s="69"/>
      <c r="P13" s="69"/>
      <c r="Q13" s="69"/>
      <c r="R13" s="69"/>
      <c r="S13" s="69"/>
      <c r="T13" s="69"/>
      <c r="U13" s="69"/>
    </row>
    <row r="14" spans="2:21" ht="15.75" customHeight="1" x14ac:dyDescent="0.3">
      <c r="B14" s="67" t="s">
        <v>81</v>
      </c>
      <c r="D14" s="70"/>
      <c r="E14" s="277"/>
      <c r="F14" s="277"/>
      <c r="G14" s="277"/>
      <c r="H14" s="277"/>
      <c r="I14" s="277"/>
      <c r="J14" s="277"/>
      <c r="K14" s="277"/>
      <c r="L14" s="277"/>
      <c r="M14" s="173" t="s">
        <v>1263</v>
      </c>
      <c r="N14" s="69"/>
      <c r="O14" s="69"/>
      <c r="P14" s="69"/>
      <c r="Q14" s="69"/>
      <c r="R14" s="69"/>
      <c r="S14" s="69"/>
      <c r="T14" s="69"/>
      <c r="U14" s="69"/>
    </row>
    <row r="15" spans="2:21" ht="15.75" customHeight="1" x14ac:dyDescent="0.3">
      <c r="B15" s="67" t="s">
        <v>82</v>
      </c>
      <c r="D15" s="70"/>
      <c r="E15" s="277"/>
      <c r="F15" s="277"/>
      <c r="G15" s="277"/>
      <c r="H15" s="277"/>
      <c r="I15" s="277"/>
      <c r="J15" s="277"/>
      <c r="K15" s="277"/>
      <c r="L15" s="277"/>
      <c r="M15" s="173" t="s">
        <v>1263</v>
      </c>
      <c r="N15" s="69"/>
      <c r="O15" s="69"/>
      <c r="P15" s="69"/>
      <c r="Q15" s="69"/>
      <c r="R15" s="69"/>
      <c r="S15" s="69"/>
      <c r="T15" s="69"/>
      <c r="U15" s="69"/>
    </row>
    <row r="16" spans="2:21" ht="15.75" customHeight="1" x14ac:dyDescent="0.3">
      <c r="B16" s="67" t="s">
        <v>83</v>
      </c>
      <c r="E16" s="277"/>
      <c r="F16" s="277"/>
      <c r="G16" s="277"/>
      <c r="H16" s="277"/>
      <c r="I16" s="277"/>
      <c r="J16" s="277"/>
      <c r="K16" s="277"/>
      <c r="L16" s="277"/>
      <c r="M16" s="173" t="s">
        <v>1263</v>
      </c>
      <c r="N16" s="69"/>
      <c r="O16" s="69"/>
      <c r="P16" s="69"/>
      <c r="Q16" s="69"/>
      <c r="R16" s="69"/>
      <c r="S16" s="69"/>
      <c r="T16" s="69"/>
      <c r="U16" s="69"/>
    </row>
    <row r="17" spans="2:24" ht="15.75" customHeight="1" x14ac:dyDescent="0.3">
      <c r="B17" s="67" t="s">
        <v>84</v>
      </c>
      <c r="E17" s="289" t="s">
        <v>1210</v>
      </c>
      <c r="F17" s="290"/>
      <c r="G17" s="290"/>
      <c r="H17" s="290"/>
      <c r="I17" s="290"/>
      <c r="J17" s="290"/>
      <c r="K17" s="290"/>
      <c r="L17" s="291"/>
      <c r="M17" s="173" t="s">
        <v>1263</v>
      </c>
      <c r="N17" s="69"/>
      <c r="O17" s="69"/>
      <c r="P17" s="69"/>
      <c r="Q17" s="69"/>
      <c r="R17" s="69"/>
      <c r="S17" s="69"/>
      <c r="T17" s="69"/>
      <c r="U17" s="69"/>
    </row>
    <row r="18" spans="2:24" ht="15.75" customHeight="1" x14ac:dyDescent="0.3">
      <c r="B18" s="67" t="s">
        <v>85</v>
      </c>
      <c r="E18" s="277"/>
      <c r="F18" s="277"/>
      <c r="G18" s="277"/>
      <c r="H18" s="277"/>
      <c r="I18" s="277"/>
      <c r="J18" s="277"/>
      <c r="K18" s="277"/>
      <c r="L18" s="277"/>
      <c r="M18" s="173" t="s">
        <v>1263</v>
      </c>
      <c r="N18" s="69"/>
      <c r="O18" s="69"/>
      <c r="P18" s="69"/>
      <c r="Q18" s="69"/>
      <c r="R18" s="69"/>
      <c r="S18" s="69"/>
      <c r="T18" s="69"/>
      <c r="U18" s="69"/>
    </row>
    <row r="19" spans="2:24" ht="15.75" customHeight="1" x14ac:dyDescent="0.3">
      <c r="B19" s="67" t="s">
        <v>86</v>
      </c>
      <c r="E19" s="275"/>
      <c r="F19" s="275"/>
      <c r="G19" s="275"/>
      <c r="H19" s="275"/>
      <c r="I19" s="275"/>
      <c r="J19" s="275"/>
      <c r="K19" s="275"/>
      <c r="L19" s="275"/>
      <c r="M19" s="69"/>
      <c r="N19" s="69"/>
      <c r="O19" s="69"/>
      <c r="P19" s="69"/>
      <c r="Q19" s="69"/>
      <c r="R19" s="69"/>
      <c r="S19" s="69"/>
      <c r="T19" s="69"/>
      <c r="U19" s="69"/>
    </row>
    <row r="20" spans="2:24" ht="15.75" customHeight="1" x14ac:dyDescent="0.3">
      <c r="B20" s="67" t="s">
        <v>87</v>
      </c>
      <c r="E20" s="275"/>
      <c r="F20" s="275"/>
      <c r="G20" s="275"/>
      <c r="H20" s="275"/>
      <c r="I20" s="275"/>
      <c r="J20" s="275"/>
      <c r="K20" s="275"/>
      <c r="L20" s="275"/>
      <c r="M20" s="69"/>
      <c r="N20" s="69"/>
      <c r="O20" s="69"/>
      <c r="P20" s="69"/>
      <c r="Q20" s="69"/>
      <c r="R20" s="69"/>
      <c r="S20" s="69"/>
      <c r="T20" s="69"/>
      <c r="U20" s="69"/>
    </row>
    <row r="21" spans="2:24" ht="28.95" customHeight="1" x14ac:dyDescent="0.3">
      <c r="C21" s="69"/>
      <c r="D21" s="69"/>
      <c r="E21" s="69"/>
      <c r="F21" s="69"/>
      <c r="G21" s="69"/>
      <c r="H21" s="69"/>
      <c r="I21" s="69"/>
      <c r="J21" s="69"/>
      <c r="K21" s="69"/>
    </row>
    <row r="22" spans="2:24" ht="18" x14ac:dyDescent="0.35">
      <c r="B22" s="71" t="s">
        <v>88</v>
      </c>
      <c r="C22" s="69"/>
      <c r="D22" s="69"/>
      <c r="E22" s="69"/>
      <c r="F22" s="69"/>
      <c r="G22" s="69"/>
      <c r="H22" s="69"/>
      <c r="I22" s="69"/>
      <c r="J22" s="69"/>
      <c r="K22" s="69"/>
    </row>
    <row r="23" spans="2:24" x14ac:dyDescent="0.3">
      <c r="B23" s="72" t="s">
        <v>89</v>
      </c>
    </row>
    <row r="24" spans="2:24" ht="31.2" x14ac:dyDescent="0.3">
      <c r="B24" s="155" t="s">
        <v>90</v>
      </c>
      <c r="C24" s="156" t="s">
        <v>1227</v>
      </c>
      <c r="D24" s="255" t="s">
        <v>91</v>
      </c>
      <c r="E24" s="256"/>
      <c r="F24" s="156" t="s">
        <v>1226</v>
      </c>
      <c r="G24" s="255" t="s">
        <v>92</v>
      </c>
      <c r="H24" s="288"/>
      <c r="I24" s="288"/>
      <c r="J24" s="288"/>
      <c r="K24" s="288"/>
      <c r="L24" s="288"/>
      <c r="M24" s="256"/>
      <c r="N24" s="255" t="s">
        <v>1225</v>
      </c>
      <c r="O24" s="256"/>
      <c r="P24" s="185"/>
      <c r="Q24" s="185"/>
    </row>
    <row r="25" spans="2:24" x14ac:dyDescent="0.3">
      <c r="B25" s="140" t="s">
        <v>93</v>
      </c>
      <c r="C25" s="75">
        <v>30</v>
      </c>
      <c r="D25" s="273" t="s">
        <v>94</v>
      </c>
      <c r="E25" s="274"/>
      <c r="F25" s="186">
        <f>IF(D25="SI",30%,0%)</f>
        <v>0</v>
      </c>
      <c r="G25" s="266"/>
      <c r="H25" s="267"/>
      <c r="I25" s="267"/>
      <c r="J25" s="267"/>
      <c r="K25" s="267"/>
      <c r="L25" s="267"/>
      <c r="M25" s="268"/>
      <c r="N25" s="264"/>
      <c r="O25" s="265"/>
      <c r="P25" s="214">
        <f>1+HLOOKUP(C25,'PAUTA LIBRE '!$I$4:$U$16,13,0)</f>
        <v>1</v>
      </c>
      <c r="Q25" s="185"/>
    </row>
    <row r="26" spans="2:24" x14ac:dyDescent="0.3">
      <c r="B26" s="140" t="s">
        <v>95</v>
      </c>
      <c r="C26" s="75">
        <v>30</v>
      </c>
      <c r="D26" s="273" t="s">
        <v>94</v>
      </c>
      <c r="E26" s="274"/>
      <c r="F26" s="186">
        <f t="shared" ref="F26:F34" si="0">IF(D26="SI",30%,0%)</f>
        <v>0</v>
      </c>
      <c r="G26" s="266"/>
      <c r="H26" s="267"/>
      <c r="I26" s="267"/>
      <c r="J26" s="267"/>
      <c r="K26" s="267"/>
      <c r="L26" s="267"/>
      <c r="M26" s="268"/>
      <c r="N26" s="264"/>
      <c r="O26" s="265"/>
      <c r="P26" s="214">
        <f>1+HLOOKUP(C26,'PAUTA LIBRE '!$I$4:$U$16,13,0)</f>
        <v>1</v>
      </c>
      <c r="Q26" s="185"/>
    </row>
    <row r="27" spans="2:24" x14ac:dyDescent="0.3">
      <c r="B27" s="140" t="s">
        <v>96</v>
      </c>
      <c r="C27" s="75">
        <v>30</v>
      </c>
      <c r="D27" s="273" t="s">
        <v>94</v>
      </c>
      <c r="E27" s="274"/>
      <c r="F27" s="186">
        <f t="shared" si="0"/>
        <v>0</v>
      </c>
      <c r="G27" s="266"/>
      <c r="H27" s="267"/>
      <c r="I27" s="267"/>
      <c r="J27" s="267"/>
      <c r="K27" s="267"/>
      <c r="L27" s="267"/>
      <c r="M27" s="268"/>
      <c r="N27" s="264"/>
      <c r="O27" s="265"/>
      <c r="P27" s="214">
        <f>1+HLOOKUP(C27,'PAUTA LIBRE '!$I$4:$U$16,13,0)</f>
        <v>1</v>
      </c>
      <c r="Q27" s="185"/>
    </row>
    <row r="28" spans="2:24" x14ac:dyDescent="0.3">
      <c r="B28" s="140" t="s">
        <v>97</v>
      </c>
      <c r="C28" s="75">
        <v>30</v>
      </c>
      <c r="D28" s="273" t="s">
        <v>94</v>
      </c>
      <c r="E28" s="274"/>
      <c r="F28" s="186">
        <f t="shared" si="0"/>
        <v>0</v>
      </c>
      <c r="G28" s="266"/>
      <c r="H28" s="267"/>
      <c r="I28" s="267"/>
      <c r="J28" s="267"/>
      <c r="K28" s="267"/>
      <c r="L28" s="267"/>
      <c r="M28" s="268"/>
      <c r="N28" s="264"/>
      <c r="O28" s="265"/>
      <c r="P28" s="214">
        <f>1+HLOOKUP(C28,'PAUTA LIBRE '!$I$4:$U$16,13,0)</f>
        <v>1</v>
      </c>
      <c r="Q28" s="185"/>
    </row>
    <row r="29" spans="2:24" x14ac:dyDescent="0.3">
      <c r="B29" s="140" t="s">
        <v>98</v>
      </c>
      <c r="C29" s="75">
        <v>30</v>
      </c>
      <c r="D29" s="273" t="s">
        <v>94</v>
      </c>
      <c r="E29" s="274"/>
      <c r="F29" s="186">
        <f t="shared" si="0"/>
        <v>0</v>
      </c>
      <c r="G29" s="266"/>
      <c r="H29" s="267"/>
      <c r="I29" s="267"/>
      <c r="J29" s="267"/>
      <c r="K29" s="267"/>
      <c r="L29" s="267"/>
      <c r="M29" s="268"/>
      <c r="N29" s="264"/>
      <c r="O29" s="265"/>
      <c r="P29" s="214">
        <f>1+HLOOKUP(C29,'PAUTA LIBRE '!$I$4:$U$16,13,0)</f>
        <v>1</v>
      </c>
      <c r="Q29" s="185"/>
    </row>
    <row r="30" spans="2:24" x14ac:dyDescent="0.3">
      <c r="B30" s="140" t="s">
        <v>99</v>
      </c>
      <c r="C30" s="75">
        <v>30</v>
      </c>
      <c r="D30" s="273" t="s">
        <v>94</v>
      </c>
      <c r="E30" s="274"/>
      <c r="F30" s="186">
        <f t="shared" si="0"/>
        <v>0</v>
      </c>
      <c r="G30" s="266"/>
      <c r="H30" s="267"/>
      <c r="I30" s="267"/>
      <c r="J30" s="267"/>
      <c r="K30" s="267"/>
      <c r="L30" s="267"/>
      <c r="M30" s="268"/>
      <c r="N30" s="264"/>
      <c r="O30" s="265"/>
      <c r="P30" s="214">
        <f>1+HLOOKUP(C30,'PAUTA LIBRE '!$I$4:$U$16,13,0)</f>
        <v>1</v>
      </c>
      <c r="Q30" s="185"/>
    </row>
    <row r="31" spans="2:24" x14ac:dyDescent="0.3">
      <c r="B31" s="140" t="s">
        <v>100</v>
      </c>
      <c r="C31" s="75">
        <v>30</v>
      </c>
      <c r="D31" s="273" t="s">
        <v>94</v>
      </c>
      <c r="E31" s="274"/>
      <c r="F31" s="186">
        <f t="shared" si="0"/>
        <v>0</v>
      </c>
      <c r="G31" s="266"/>
      <c r="H31" s="267"/>
      <c r="I31" s="267"/>
      <c r="J31" s="267"/>
      <c r="K31" s="267"/>
      <c r="L31" s="267"/>
      <c r="M31" s="268"/>
      <c r="N31" s="264"/>
      <c r="O31" s="265"/>
      <c r="P31" s="214">
        <f>1+HLOOKUP(C31,'PAUTA LIBRE '!$I$4:$U$16,13,0)</f>
        <v>1</v>
      </c>
      <c r="Q31" s="185"/>
    </row>
    <row r="32" spans="2:24" x14ac:dyDescent="0.3">
      <c r="B32" s="140" t="s">
        <v>101</v>
      </c>
      <c r="C32" s="75">
        <v>30</v>
      </c>
      <c r="D32" s="273" t="s">
        <v>94</v>
      </c>
      <c r="E32" s="274"/>
      <c r="F32" s="186">
        <f t="shared" si="0"/>
        <v>0</v>
      </c>
      <c r="G32" s="266"/>
      <c r="H32" s="267"/>
      <c r="I32" s="267"/>
      <c r="J32" s="267"/>
      <c r="K32" s="267"/>
      <c r="L32" s="267"/>
      <c r="M32" s="268"/>
      <c r="N32" s="264"/>
      <c r="O32" s="265"/>
      <c r="P32" s="214">
        <f>1+HLOOKUP(C32,'PAUTA LIBRE '!$I$4:$U$16,13,0)</f>
        <v>1</v>
      </c>
      <c r="Q32" s="185"/>
      <c r="R32" s="185"/>
      <c r="S32" s="185"/>
      <c r="T32" s="185"/>
      <c r="U32" s="185"/>
      <c r="X32" s="74"/>
    </row>
    <row r="33" spans="2:22" x14ac:dyDescent="0.3">
      <c r="B33" s="140" t="s">
        <v>102</v>
      </c>
      <c r="C33" s="75">
        <v>30</v>
      </c>
      <c r="D33" s="273" t="s">
        <v>94</v>
      </c>
      <c r="E33" s="274"/>
      <c r="F33" s="186">
        <f t="shared" si="0"/>
        <v>0</v>
      </c>
      <c r="G33" s="266"/>
      <c r="H33" s="267"/>
      <c r="I33" s="267"/>
      <c r="J33" s="267"/>
      <c r="K33" s="267"/>
      <c r="L33" s="267"/>
      <c r="M33" s="268"/>
      <c r="N33" s="264"/>
      <c r="O33" s="265"/>
      <c r="P33" s="214">
        <f>1+HLOOKUP(C33,'PAUTA LIBRE '!$I$4:$U$16,13,0)</f>
        <v>1</v>
      </c>
      <c r="Q33" s="185"/>
      <c r="R33" s="185"/>
      <c r="S33" s="185"/>
      <c r="T33" s="185"/>
      <c r="U33" s="185"/>
    </row>
    <row r="34" spans="2:22" x14ac:dyDescent="0.3">
      <c r="B34" s="140" t="s">
        <v>103</v>
      </c>
      <c r="C34" s="75">
        <v>30</v>
      </c>
      <c r="D34" s="273" t="s">
        <v>94</v>
      </c>
      <c r="E34" s="274"/>
      <c r="F34" s="186">
        <f t="shared" si="0"/>
        <v>0</v>
      </c>
      <c r="G34" s="266"/>
      <c r="H34" s="267"/>
      <c r="I34" s="267"/>
      <c r="J34" s="267"/>
      <c r="K34" s="267"/>
      <c r="L34" s="267"/>
      <c r="M34" s="268"/>
      <c r="N34" s="264"/>
      <c r="O34" s="265"/>
      <c r="P34" s="214">
        <f>1+HLOOKUP(C34,'PAUTA LIBRE '!$I$4:$U$16,13,0)</f>
        <v>1</v>
      </c>
      <c r="Q34" s="185"/>
      <c r="R34" s="185"/>
      <c r="S34" s="185"/>
      <c r="T34" s="185"/>
      <c r="U34" s="185"/>
    </row>
    <row r="35" spans="2:22" x14ac:dyDescent="0.3">
      <c r="B35" s="76" t="s">
        <v>128</v>
      </c>
      <c r="C35" s="77"/>
      <c r="D35" s="77"/>
      <c r="E35" s="78"/>
      <c r="F35" s="78"/>
      <c r="G35" s="63"/>
      <c r="H35" s="63"/>
      <c r="I35" s="63"/>
      <c r="J35" s="63"/>
      <c r="K35" s="63"/>
      <c r="L35" s="63"/>
      <c r="M35" s="63"/>
      <c r="N35" s="63"/>
      <c r="O35" s="185"/>
      <c r="P35" s="185"/>
      <c r="Q35" s="185"/>
      <c r="R35" s="185"/>
      <c r="S35" s="185"/>
      <c r="T35" s="185"/>
      <c r="U35" s="185"/>
    </row>
    <row r="36" spans="2:22" ht="18" x14ac:dyDescent="0.35">
      <c r="B36" s="79" t="s">
        <v>104</v>
      </c>
      <c r="C36" s="80"/>
      <c r="D36" s="80"/>
      <c r="E36" s="63"/>
      <c r="F36" s="63"/>
      <c r="G36" s="63"/>
      <c r="H36" s="63"/>
      <c r="I36" s="63"/>
      <c r="J36" s="63"/>
      <c r="K36" s="63"/>
      <c r="L36" s="63"/>
      <c r="M36" s="63"/>
      <c r="N36" s="63"/>
      <c r="O36" s="63"/>
      <c r="P36" s="63"/>
      <c r="Q36" s="63"/>
      <c r="R36" s="63"/>
      <c r="S36" s="63"/>
      <c r="T36" s="63"/>
    </row>
    <row r="37" spans="2:22" ht="16.2" thickBot="1" x14ac:dyDescent="0.35">
      <c r="B37" s="72" t="s">
        <v>105</v>
      </c>
      <c r="J37" s="160" t="s">
        <v>93</v>
      </c>
      <c r="K37" s="160" t="s">
        <v>93</v>
      </c>
      <c r="L37" s="160" t="s">
        <v>95</v>
      </c>
      <c r="M37" s="160" t="s">
        <v>96</v>
      </c>
      <c r="N37" s="160" t="s">
        <v>97</v>
      </c>
      <c r="O37" s="160" t="s">
        <v>98</v>
      </c>
      <c r="P37" s="160" t="s">
        <v>99</v>
      </c>
      <c r="Q37" s="160" t="s">
        <v>100</v>
      </c>
      <c r="R37" s="160" t="s">
        <v>101</v>
      </c>
      <c r="S37" s="160" t="s">
        <v>102</v>
      </c>
      <c r="T37" s="160" t="s">
        <v>103</v>
      </c>
    </row>
    <row r="38" spans="2:22" ht="16.2" hidden="1" thickBot="1" x14ac:dyDescent="0.35">
      <c r="B38" s="72"/>
      <c r="J38" s="193" t="s">
        <v>93</v>
      </c>
      <c r="K38" s="101" t="s">
        <v>95</v>
      </c>
      <c r="L38" s="101" t="s">
        <v>96</v>
      </c>
      <c r="M38" s="101" t="s">
        <v>97</v>
      </c>
      <c r="N38" s="101" t="s">
        <v>98</v>
      </c>
      <c r="O38" s="101" t="s">
        <v>99</v>
      </c>
      <c r="P38" s="101" t="s">
        <v>100</v>
      </c>
      <c r="Q38" s="101" t="s">
        <v>101</v>
      </c>
      <c r="R38" s="101" t="s">
        <v>102</v>
      </c>
      <c r="S38" s="194" t="s">
        <v>103</v>
      </c>
      <c r="T38" s="160"/>
    </row>
    <row r="39" spans="2:22" ht="16.2" hidden="1" thickBot="1" x14ac:dyDescent="0.35">
      <c r="B39" s="72"/>
      <c r="J39" s="145">
        <v>7</v>
      </c>
      <c r="K39" s="195">
        <v>8</v>
      </c>
      <c r="L39" s="195">
        <v>9</v>
      </c>
      <c r="M39" s="195">
        <v>10</v>
      </c>
      <c r="N39" s="195">
        <v>11</v>
      </c>
      <c r="O39" s="195">
        <v>12</v>
      </c>
      <c r="P39" s="195">
        <v>13</v>
      </c>
      <c r="Q39" s="195">
        <v>14</v>
      </c>
      <c r="R39" s="195">
        <v>15</v>
      </c>
      <c r="S39" s="100">
        <v>16</v>
      </c>
      <c r="T39" s="160"/>
    </row>
    <row r="40" spans="2:22" ht="48" customHeight="1" thickBot="1" x14ac:dyDescent="0.35">
      <c r="B40" s="153" t="s">
        <v>106</v>
      </c>
      <c r="C40" s="153" t="s">
        <v>0</v>
      </c>
      <c r="D40" s="270" t="s">
        <v>107</v>
      </c>
      <c r="E40" s="271"/>
      <c r="F40" s="271"/>
      <c r="G40" s="272"/>
      <c r="H40" s="146" t="s">
        <v>108</v>
      </c>
      <c r="I40" s="153" t="s">
        <v>109</v>
      </c>
      <c r="J40" s="153" t="s">
        <v>110</v>
      </c>
      <c r="K40" s="153" t="s">
        <v>111</v>
      </c>
      <c r="L40" s="153" t="s">
        <v>112</v>
      </c>
      <c r="M40" s="153" t="s">
        <v>113</v>
      </c>
      <c r="N40" s="153" t="s">
        <v>114</v>
      </c>
      <c r="O40" s="153" t="s">
        <v>115</v>
      </c>
      <c r="P40" s="153" t="s">
        <v>116</v>
      </c>
      <c r="Q40" s="153" t="s">
        <v>117</v>
      </c>
      <c r="R40" s="153" t="s">
        <v>118</v>
      </c>
      <c r="S40" s="82" t="s">
        <v>119</v>
      </c>
      <c r="T40" s="137" t="s">
        <v>1206</v>
      </c>
      <c r="U40" s="82" t="s">
        <v>120</v>
      </c>
    </row>
    <row r="41" spans="2:22" ht="15" customHeight="1" x14ac:dyDescent="0.3">
      <c r="B41" s="83">
        <v>1</v>
      </c>
      <c r="C41" s="83" t="s">
        <v>121</v>
      </c>
      <c r="D41" s="279" t="str">
        <f>+'PAUTA LIBRE '!D6</f>
        <v>TELETON 2025 \ OBERTURA</v>
      </c>
      <c r="E41" s="280"/>
      <c r="F41" s="280"/>
      <c r="G41" s="281"/>
      <c r="H41" s="83" t="str">
        <f>+'PAUTA LIBRE '!E6</f>
        <v>22:00 - 02:00</v>
      </c>
      <c r="I41" s="165"/>
      <c r="J41" s="165"/>
      <c r="K41" s="165"/>
      <c r="L41" s="165"/>
      <c r="M41" s="165"/>
      <c r="N41" s="165"/>
      <c r="O41" s="165"/>
      <c r="P41" s="165"/>
      <c r="Q41" s="165"/>
      <c r="R41" s="165"/>
      <c r="S41" s="84">
        <f t="shared" ref="S41:S49" si="1">SUM(I41:R41)</f>
        <v>0</v>
      </c>
      <c r="T41" s="84">
        <f t="array" ref="T41">SUMPRODUCT(I41:R41,TRANSPOSE($C$25:$C$34))</f>
        <v>0</v>
      </c>
      <c r="U41" s="216">
        <f t="array" ref="U41">SUMPRODUCT($C$25:$C$34,1+$F$25:$F$34,$P$25:$P$34,TRANSPOSE(I41:R41))*VLOOKUP(D41,'PAUTA LIBRE '!$D$6:$U$14,11,0)/30</f>
        <v>0</v>
      </c>
      <c r="V41" s="215"/>
    </row>
    <row r="42" spans="2:22" ht="15" customHeight="1" x14ac:dyDescent="0.3">
      <c r="B42" s="85">
        <f>+B41+1</f>
        <v>2</v>
      </c>
      <c r="C42" s="85" t="s">
        <v>122</v>
      </c>
      <c r="D42" s="285" t="str">
        <f>+'PAUTA LIBRE '!D7</f>
        <v>TELETON 2025 \ TRASNOCHE A</v>
      </c>
      <c r="E42" s="286"/>
      <c r="F42" s="286"/>
      <c r="G42" s="287"/>
      <c r="H42" s="85" t="str">
        <f>+'PAUTA LIBRE '!E7</f>
        <v>02:00 - 03:30</v>
      </c>
      <c r="I42" s="166"/>
      <c r="J42" s="166"/>
      <c r="K42" s="166"/>
      <c r="L42" s="166"/>
      <c r="M42" s="166"/>
      <c r="N42" s="166"/>
      <c r="O42" s="166"/>
      <c r="P42" s="166"/>
      <c r="Q42" s="166"/>
      <c r="R42" s="166"/>
      <c r="S42" s="86">
        <f t="shared" si="1"/>
        <v>0</v>
      </c>
      <c r="T42" s="86">
        <f t="array" ref="T42">SUMPRODUCT(I42:R42,TRANSPOSE($C$25:$C$34))</f>
        <v>0</v>
      </c>
      <c r="U42" s="188">
        <f t="array" ref="U42">SUMPRODUCT($C$25:$C$34,1+$F$25:$F$34,$P$25:$P$34,TRANSPOSE(I42:R42))*VLOOKUP(D42,'PAUTA LIBRE '!$D$6:$U$14,11,0)/30</f>
        <v>0</v>
      </c>
      <c r="V42" s="215"/>
    </row>
    <row r="43" spans="2:22" ht="15" customHeight="1" x14ac:dyDescent="0.3">
      <c r="B43" s="85">
        <f>+B42+1</f>
        <v>3</v>
      </c>
      <c r="C43" s="85" t="s">
        <v>122</v>
      </c>
      <c r="D43" s="285" t="str">
        <f>+'PAUTA LIBRE '!D8</f>
        <v>TELETON 2025 \ TRASNOCHE B</v>
      </c>
      <c r="E43" s="286"/>
      <c r="F43" s="286"/>
      <c r="G43" s="287"/>
      <c r="H43" s="85" t="str">
        <f>+'PAUTA LIBRE '!E8</f>
        <v>03:30 - 08:00</v>
      </c>
      <c r="I43" s="166"/>
      <c r="J43" s="166"/>
      <c r="K43" s="166"/>
      <c r="L43" s="166"/>
      <c r="M43" s="166"/>
      <c r="N43" s="166"/>
      <c r="O43" s="166"/>
      <c r="P43" s="166"/>
      <c r="Q43" s="166"/>
      <c r="R43" s="166"/>
      <c r="S43" s="86">
        <f t="shared" si="1"/>
        <v>0</v>
      </c>
      <c r="T43" s="86">
        <f t="array" ref="T43">SUMPRODUCT(I43:R43,TRANSPOSE($C$25:$C$34))</f>
        <v>0</v>
      </c>
      <c r="U43" s="188">
        <f t="array" ref="U43">SUMPRODUCT($C$25:$C$34,1+$F$25:$F$34,$P$25:$P$34,TRANSPOSE(I43:R43))*VLOOKUP(D43,'PAUTA LIBRE '!$D$6:$U$14,11,0)/30</f>
        <v>0</v>
      </c>
      <c r="V43" s="215"/>
    </row>
    <row r="44" spans="2:22" ht="15" customHeight="1" x14ac:dyDescent="0.3">
      <c r="B44" s="85">
        <f>+B43+1</f>
        <v>4</v>
      </c>
      <c r="C44" s="85" t="s">
        <v>122</v>
      </c>
      <c r="D44" s="285" t="str">
        <f>+'PAUTA LIBRE '!D9</f>
        <v>TELETON 2025 \ MAÑANA FAMILIAR A</v>
      </c>
      <c r="E44" s="286"/>
      <c r="F44" s="286"/>
      <c r="G44" s="287"/>
      <c r="H44" s="85" t="str">
        <f>+'PAUTA LIBRE '!E9</f>
        <v>08:00 - 10:30</v>
      </c>
      <c r="I44" s="166"/>
      <c r="J44" s="166"/>
      <c r="K44" s="166"/>
      <c r="L44" s="166"/>
      <c r="M44" s="166"/>
      <c r="N44" s="166"/>
      <c r="O44" s="166"/>
      <c r="P44" s="166"/>
      <c r="Q44" s="166"/>
      <c r="R44" s="166"/>
      <c r="S44" s="86">
        <f t="shared" si="1"/>
        <v>0</v>
      </c>
      <c r="T44" s="86">
        <f t="array" ref="T44">SUMPRODUCT(I44:R44,TRANSPOSE($C$25:$C$34))</f>
        <v>0</v>
      </c>
      <c r="U44" s="188">
        <f t="array" ref="U44">SUMPRODUCT($C$25:$C$34,1+$F$25:$F$34,$P$25:$P$34,TRANSPOSE(I44:R44))*VLOOKUP(D44,'PAUTA LIBRE '!$D$6:$U$14,11,0)/30</f>
        <v>0</v>
      </c>
      <c r="V44" s="215"/>
    </row>
    <row r="45" spans="2:22" ht="15" customHeight="1" x14ac:dyDescent="0.3">
      <c r="B45" s="85">
        <v>5</v>
      </c>
      <c r="C45" s="85" t="s">
        <v>122</v>
      </c>
      <c r="D45" s="285" t="str">
        <f>+'PAUTA LIBRE '!D10</f>
        <v>TELETON 2025 \ MAÑANA FAMILIAR B</v>
      </c>
      <c r="E45" s="286"/>
      <c r="F45" s="286"/>
      <c r="G45" s="287"/>
      <c r="H45" s="184" t="str">
        <f>+'PAUTA LIBRE '!E10</f>
        <v>10:30 - 13:30</v>
      </c>
      <c r="I45" s="166"/>
      <c r="J45" s="166"/>
      <c r="K45" s="166"/>
      <c r="L45" s="166"/>
      <c r="M45" s="166"/>
      <c r="N45" s="166"/>
      <c r="O45" s="166"/>
      <c r="P45" s="166"/>
      <c r="Q45" s="166"/>
      <c r="R45" s="166"/>
      <c r="S45" s="86">
        <f t="shared" si="1"/>
        <v>0</v>
      </c>
      <c r="T45" s="86">
        <f t="array" ref="T45">SUMPRODUCT(I45:R45,TRANSPOSE($C$25:$C$34))</f>
        <v>0</v>
      </c>
      <c r="U45" s="188">
        <f t="array" ref="U45">SUMPRODUCT($C$25:$C$34,1+$F$25:$F$34,$P$25:$P$34,TRANSPOSE(I45:R45))*VLOOKUP(D45,'PAUTA LIBRE '!$D$6:$U$14,11,0)/30</f>
        <v>0</v>
      </c>
      <c r="V45" s="215"/>
    </row>
    <row r="46" spans="2:22" ht="15" customHeight="1" x14ac:dyDescent="0.3">
      <c r="B46" s="85">
        <v>6</v>
      </c>
      <c r="C46" s="85" t="s">
        <v>122</v>
      </c>
      <c r="D46" s="285" t="str">
        <f>+'PAUTA LIBRE '!D11</f>
        <v>TELETON 2025 \ TARDE</v>
      </c>
      <c r="E46" s="286"/>
      <c r="F46" s="286"/>
      <c r="G46" s="287"/>
      <c r="H46" s="85" t="str">
        <f>+'PAUTA LIBRE '!E11</f>
        <v>14:00 - 17:00</v>
      </c>
      <c r="I46" s="166"/>
      <c r="J46" s="166"/>
      <c r="K46" s="166"/>
      <c r="L46" s="166"/>
      <c r="M46" s="166"/>
      <c r="N46" s="166"/>
      <c r="O46" s="166"/>
      <c r="P46" s="166"/>
      <c r="Q46" s="166"/>
      <c r="R46" s="166"/>
      <c r="S46" s="86">
        <f t="shared" si="1"/>
        <v>0</v>
      </c>
      <c r="T46" s="86">
        <f t="array" ref="T46">SUMPRODUCT(I46:R46,TRANSPOSE($C$25:$C$34))</f>
        <v>0</v>
      </c>
      <c r="U46" s="188">
        <f t="array" ref="U46">SUMPRODUCT($C$25:$C$34,1+$F$25:$F$34,$P$25:$P$34,TRANSPOSE(I46:R46))*VLOOKUP(D46,'PAUTA LIBRE '!$D$6:$U$14,11,0)/30</f>
        <v>0</v>
      </c>
      <c r="V46" s="215"/>
    </row>
    <row r="47" spans="2:22" ht="15" customHeight="1" x14ac:dyDescent="0.3">
      <c r="B47" s="85">
        <v>7</v>
      </c>
      <c r="C47" s="85" t="s">
        <v>122</v>
      </c>
      <c r="D47" s="285" t="str">
        <f>+'PAUTA LIBRE '!D12</f>
        <v>TELETON 2025 \ TEATRO A</v>
      </c>
      <c r="E47" s="286"/>
      <c r="F47" s="286"/>
      <c r="G47" s="287"/>
      <c r="H47" s="85" t="str">
        <f>+'PAUTA LIBRE '!E12</f>
        <v>17:00 - 20:00</v>
      </c>
      <c r="I47" s="166"/>
      <c r="J47" s="166"/>
      <c r="K47" s="166"/>
      <c r="L47" s="166"/>
      <c r="M47" s="166"/>
      <c r="N47" s="166"/>
      <c r="O47" s="166"/>
      <c r="P47" s="166"/>
      <c r="Q47" s="166"/>
      <c r="R47" s="166"/>
      <c r="S47" s="86">
        <f t="shared" si="1"/>
        <v>0</v>
      </c>
      <c r="T47" s="86">
        <f t="array" ref="T47">SUMPRODUCT(I47:R47,TRANSPOSE($C$25:$C$34))</f>
        <v>0</v>
      </c>
      <c r="U47" s="188">
        <f t="array" ref="U47">SUMPRODUCT($C$25:$C$34,1+$F$25:$F$34,$P$25:$P$34,TRANSPOSE(I47:R47))*VLOOKUP(D47,'PAUTA LIBRE '!$D$6:$U$14,11,0)/30</f>
        <v>0</v>
      </c>
      <c r="V47" s="215"/>
    </row>
    <row r="48" spans="2:22" ht="15" customHeight="1" x14ac:dyDescent="0.3">
      <c r="B48" s="85">
        <v>8</v>
      </c>
      <c r="C48" s="85" t="s">
        <v>122</v>
      </c>
      <c r="D48" s="285" t="str">
        <f>+'PAUTA LIBRE '!D13</f>
        <v>TELETON 2025 \ TEATRO B</v>
      </c>
      <c r="E48" s="286"/>
      <c r="F48" s="286"/>
      <c r="G48" s="287"/>
      <c r="H48" s="85" t="str">
        <f>+'PAUTA LIBRE '!E13</f>
        <v>20:00 - 21:00</v>
      </c>
      <c r="I48" s="166"/>
      <c r="J48" s="166"/>
      <c r="K48" s="166"/>
      <c r="L48" s="166"/>
      <c r="M48" s="166"/>
      <c r="N48" s="166"/>
      <c r="O48" s="166"/>
      <c r="P48" s="166"/>
      <c r="Q48" s="166"/>
      <c r="R48" s="166"/>
      <c r="S48" s="86">
        <f t="shared" si="1"/>
        <v>0</v>
      </c>
      <c r="T48" s="86">
        <f t="array" ref="T48">SUMPRODUCT(I48:R48,TRANSPOSE($C$25:$C$34))</f>
        <v>0</v>
      </c>
      <c r="U48" s="188">
        <f t="array" ref="U48">SUMPRODUCT($C$25:$C$34,1+$F$25:$F$34,$P$25:$P$34,TRANSPOSE(I48:R48))*VLOOKUP(D48,'PAUTA LIBRE '!$D$6:$U$14,11,0)/30</f>
        <v>0</v>
      </c>
      <c r="V48" s="215"/>
    </row>
    <row r="49" spans="2:25" ht="16.2" thickBot="1" x14ac:dyDescent="0.35">
      <c r="B49" s="88">
        <v>9</v>
      </c>
      <c r="C49" s="88" t="s">
        <v>122</v>
      </c>
      <c r="D49" s="282" t="str">
        <f>+'PAUTA LIBRE '!D14</f>
        <v>TELETON 2025 \ CIERRE ESTADIO NACIONAL</v>
      </c>
      <c r="E49" s="283"/>
      <c r="F49" s="283"/>
      <c r="G49" s="284"/>
      <c r="H49" s="88" t="str">
        <f>+'PAUTA LIBRE '!E14</f>
        <v>22:00 - 01:30</v>
      </c>
      <c r="I49" s="167"/>
      <c r="J49" s="167"/>
      <c r="K49" s="167"/>
      <c r="L49" s="167"/>
      <c r="M49" s="167"/>
      <c r="N49" s="167"/>
      <c r="O49" s="167"/>
      <c r="P49" s="167"/>
      <c r="Q49" s="167"/>
      <c r="R49" s="167"/>
      <c r="S49" s="89">
        <f t="shared" si="1"/>
        <v>0</v>
      </c>
      <c r="T49" s="89">
        <f t="array" ref="T49">SUMPRODUCT(I49:R49,TRANSPOSE($C$25:$C$34))</f>
        <v>0</v>
      </c>
      <c r="U49" s="189">
        <f t="array" ref="U49">SUMPRODUCT($C$25:$C$34,1+$F$25:$F$34,$P$25:$P$34,TRANSPOSE(I49:R49))*VLOOKUP(D49,'PAUTA LIBRE '!$D$6:$U$14,11,0)/30</f>
        <v>0</v>
      </c>
      <c r="V49" s="215"/>
    </row>
    <row r="50" spans="2:25" ht="16.2" thickBot="1" x14ac:dyDescent="0.35">
      <c r="B50" s="90"/>
      <c r="C50" s="90"/>
      <c r="H50" s="213" t="s">
        <v>123</v>
      </c>
      <c r="I50" s="147">
        <f t="shared" ref="I50:R50" si="2">SUM(I41:I49)</f>
        <v>0</v>
      </c>
      <c r="J50" s="147">
        <f t="shared" si="2"/>
        <v>0</v>
      </c>
      <c r="K50" s="147">
        <f t="shared" si="2"/>
        <v>0</v>
      </c>
      <c r="L50" s="147">
        <f t="shared" si="2"/>
        <v>0</v>
      </c>
      <c r="M50" s="147">
        <f t="shared" si="2"/>
        <v>0</v>
      </c>
      <c r="N50" s="147">
        <f t="shared" si="2"/>
        <v>0</v>
      </c>
      <c r="O50" s="147">
        <f t="shared" si="2"/>
        <v>0</v>
      </c>
      <c r="P50" s="147">
        <f t="shared" si="2"/>
        <v>0</v>
      </c>
      <c r="Q50" s="147">
        <f t="shared" si="2"/>
        <v>0</v>
      </c>
      <c r="R50" s="147">
        <f t="shared" si="2"/>
        <v>0</v>
      </c>
      <c r="S50" s="91">
        <f>SUM(S41:S49)</f>
        <v>0</v>
      </c>
      <c r="T50" s="144"/>
      <c r="U50" s="144"/>
      <c r="V50" s="144"/>
    </row>
    <row r="51" spans="2:25" ht="16.2" thickBot="1" x14ac:dyDescent="0.35">
      <c r="H51" s="92" t="s">
        <v>124</v>
      </c>
      <c r="I51" s="92"/>
      <c r="Y51" s="94"/>
    </row>
    <row r="52" spans="2:25" ht="16.2" thickBot="1" x14ac:dyDescent="0.35">
      <c r="B52" s="72" t="s">
        <v>125</v>
      </c>
      <c r="T52" s="93" t="s">
        <v>1229</v>
      </c>
      <c r="U52" s="162">
        <f>SUM(U41:U49)</f>
        <v>0</v>
      </c>
    </row>
    <row r="53" spans="2:25" ht="16.2" thickBot="1" x14ac:dyDescent="0.35">
      <c r="B53" s="225" t="s">
        <v>194</v>
      </c>
      <c r="D53" s="173"/>
      <c r="E53" s="173"/>
      <c r="F53" s="173"/>
      <c r="G53" s="173"/>
      <c r="H53" s="269">
        <v>39597.67</v>
      </c>
      <c r="I53" s="269"/>
      <c r="J53" s="269"/>
      <c r="K53" s="269"/>
      <c r="R53" s="93"/>
      <c r="T53" s="93" t="s">
        <v>1245</v>
      </c>
      <c r="U53" s="221" t="str">
        <f>IF('PAQ. UF 916'!C10="X",'PAQ. UF 916'!X53,IF('PAQ. UF 1096'!C10="X",'PAQ. UF 1096'!X53,IF('PAQ. UF 1812'!C10="X",'PAQ. UF 1812'!X53,IF('PAQ. UF 899'!C10="X",'PAQ. UF 899'!X53,"0"))))</f>
        <v>0</v>
      </c>
      <c r="V53" s="148"/>
      <c r="W53" s="173"/>
      <c r="X53" s="173"/>
    </row>
    <row r="54" spans="2:25" ht="18.600000000000001" thickBot="1" x14ac:dyDescent="0.4">
      <c r="B54" s="87"/>
      <c r="J54" s="269"/>
      <c r="K54" s="269"/>
      <c r="R54" s="97"/>
      <c r="T54" s="93" t="s">
        <v>1231</v>
      </c>
      <c r="U54" s="164">
        <f>+U52*(1-U53)</f>
        <v>0</v>
      </c>
    </row>
    <row r="55" spans="2:25" x14ac:dyDescent="0.3">
      <c r="B55" s="87"/>
      <c r="Q55" s="96"/>
      <c r="R55" s="93"/>
    </row>
    <row r="56" spans="2:25" ht="16.2" thickBot="1" x14ac:dyDescent="0.35">
      <c r="B56" s="87"/>
    </row>
    <row r="57" spans="2:25" ht="16.2" thickBot="1" x14ac:dyDescent="0.35">
      <c r="B57" s="87"/>
      <c r="T57" s="93" t="s">
        <v>1244</v>
      </c>
      <c r="U57" s="211">
        <f>+O99</f>
        <v>0</v>
      </c>
    </row>
    <row r="58" spans="2:25" ht="16.2" thickBot="1" x14ac:dyDescent="0.35">
      <c r="R58" s="72"/>
      <c r="S58" s="72"/>
      <c r="T58" s="95" t="s">
        <v>1239</v>
      </c>
      <c r="U58" s="212">
        <f>+U54+U57</f>
        <v>0</v>
      </c>
    </row>
    <row r="61" spans="2:25" ht="18" x14ac:dyDescent="0.35">
      <c r="B61" s="79" t="s">
        <v>126</v>
      </c>
    </row>
    <row r="62" spans="2:25" x14ac:dyDescent="0.3">
      <c r="B62" s="72" t="s">
        <v>127</v>
      </c>
    </row>
    <row r="63" spans="2:25" x14ac:dyDescent="0.3">
      <c r="B63" s="72" t="s">
        <v>1240</v>
      </c>
      <c r="W63" s="93"/>
      <c r="X63" s="192"/>
    </row>
    <row r="65" spans="2:28" x14ac:dyDescent="0.3">
      <c r="B65" s="226" t="s">
        <v>1241</v>
      </c>
      <c r="AA65" s="99"/>
    </row>
    <row r="66" spans="2:28" ht="15" customHeight="1" thickBot="1" x14ac:dyDescent="0.35">
      <c r="AA66" s="99"/>
    </row>
    <row r="67" spans="2:28" ht="47.4" thickBot="1" x14ac:dyDescent="0.35">
      <c r="B67" s="150" t="s">
        <v>107</v>
      </c>
      <c r="C67" s="151"/>
      <c r="D67" s="151"/>
      <c r="E67" s="152"/>
      <c r="F67" s="151" t="s">
        <v>1219</v>
      </c>
      <c r="G67" s="150" t="s">
        <v>90</v>
      </c>
      <c r="H67" s="150" t="s">
        <v>1236</v>
      </c>
      <c r="I67" s="150" t="s">
        <v>1237</v>
      </c>
      <c r="J67" s="150" t="s">
        <v>1238</v>
      </c>
      <c r="K67" s="150" t="s">
        <v>1211</v>
      </c>
      <c r="L67" s="150" t="s">
        <v>1220</v>
      </c>
      <c r="M67" s="150" t="s">
        <v>1208</v>
      </c>
      <c r="N67" s="150" t="s">
        <v>1221</v>
      </c>
      <c r="O67" s="98" t="s">
        <v>1209</v>
      </c>
      <c r="AA67" s="99"/>
    </row>
    <row r="68" spans="2:28" ht="15" customHeight="1" x14ac:dyDescent="0.3">
      <c r="B68" s="252"/>
      <c r="C68" s="253"/>
      <c r="D68" s="253"/>
      <c r="E68" s="254"/>
      <c r="F68" s="196" t="str">
        <f>IFERROR(VLOOKUP(B68,'PAUTA LIBRE '!$D$6:$N$14,11,0)/30*(1+$U$53),"")</f>
        <v/>
      </c>
      <c r="G68" s="208"/>
      <c r="H68" s="197" t="str">
        <f t="shared" ref="H68:H97" si="3">IFERROR(VLOOKUP(B68,$D$41:$R$49,HLOOKUP(G68,$J$38:$S$39,2,0),0),"")</f>
        <v/>
      </c>
      <c r="I68" s="197" t="str">
        <f>IFERROR(VLOOKUP(G68,$B$25:$C$34,2,0),"")</f>
        <v/>
      </c>
      <c r="J68" s="208"/>
      <c r="K68" s="208"/>
      <c r="L68" s="198">
        <f>+IF(K68="CA",40%,IF(K68="SE",30%,IF(K68="TE",20%,IF(K68="CI",30%,0%))))</f>
        <v>0</v>
      </c>
      <c r="M68" s="208"/>
      <c r="N68" s="198">
        <f>+IF(M68="No Aplica",0%,30%)</f>
        <v>0.3</v>
      </c>
      <c r="O68" s="199">
        <f>+IFERROR(F68*I68*J68*(1+L68)*(1+N68)-F68*I68*J68,0)</f>
        <v>0</v>
      </c>
      <c r="AA68" s="99"/>
    </row>
    <row r="69" spans="2:28" x14ac:dyDescent="0.3">
      <c r="B69" s="246"/>
      <c r="C69" s="247"/>
      <c r="D69" s="247"/>
      <c r="E69" s="248"/>
      <c r="F69" s="200" t="str">
        <f>IFERROR(VLOOKUP(B69,'PAUTA LIBRE '!$D$6:$N$14,11,0)/30*(1+$U$53),"")</f>
        <v/>
      </c>
      <c r="G69" s="209"/>
      <c r="H69" s="201" t="str">
        <f t="shared" si="3"/>
        <v/>
      </c>
      <c r="I69" s="201" t="str">
        <f t="shared" ref="I69:I97" si="4">IFERROR(VLOOKUP(G69,$B$25:$C$34,2,0),"")</f>
        <v/>
      </c>
      <c r="J69" s="209"/>
      <c r="K69" s="209"/>
      <c r="L69" s="202">
        <f t="shared" ref="L69:L97" si="5">+IF(K69="CA",40%,IF(K69="SE",30%,IF(K69="TE",20%,IF(K69="CI",30%,0%))))</f>
        <v>0</v>
      </c>
      <c r="M69" s="209"/>
      <c r="N69" s="202">
        <f t="shared" ref="N69:N97" si="6">+IF(M69="No Aplica",0%,30%)</f>
        <v>0.3</v>
      </c>
      <c r="O69" s="203">
        <f t="shared" ref="O69:O97" si="7">+IFERROR(F69*I69*J69*(1+L69)*(1+N69)-F69*I69*J69,0)</f>
        <v>0</v>
      </c>
      <c r="AA69" s="99"/>
    </row>
    <row r="70" spans="2:28" ht="15" customHeight="1" x14ac:dyDescent="0.3">
      <c r="B70" s="246"/>
      <c r="C70" s="247"/>
      <c r="D70" s="247"/>
      <c r="E70" s="248"/>
      <c r="F70" s="200" t="str">
        <f>IFERROR(VLOOKUP(B70,'PAUTA LIBRE '!$D$6:$N$14,11,0)/30*(1+$U$53),"")</f>
        <v/>
      </c>
      <c r="G70" s="209"/>
      <c r="H70" s="201" t="str">
        <f t="shared" si="3"/>
        <v/>
      </c>
      <c r="I70" s="201" t="str">
        <f t="shared" si="4"/>
        <v/>
      </c>
      <c r="J70" s="209"/>
      <c r="K70" s="209"/>
      <c r="L70" s="202">
        <f t="shared" si="5"/>
        <v>0</v>
      </c>
      <c r="M70" s="209"/>
      <c r="N70" s="202">
        <f t="shared" si="6"/>
        <v>0.3</v>
      </c>
      <c r="O70" s="203">
        <f t="shared" si="7"/>
        <v>0</v>
      </c>
      <c r="AA70" s="99"/>
    </row>
    <row r="71" spans="2:28" ht="15.75" customHeight="1" x14ac:dyDescent="0.3">
      <c r="B71" s="246"/>
      <c r="C71" s="247"/>
      <c r="D71" s="247"/>
      <c r="E71" s="248"/>
      <c r="F71" s="200" t="str">
        <f>IFERROR(VLOOKUP(B71,'PAUTA LIBRE '!$D$6:$N$14,11,0)/30*(1+$U$53),"")</f>
        <v/>
      </c>
      <c r="G71" s="209"/>
      <c r="H71" s="201" t="str">
        <f t="shared" si="3"/>
        <v/>
      </c>
      <c r="I71" s="201" t="str">
        <f t="shared" si="4"/>
        <v/>
      </c>
      <c r="J71" s="209"/>
      <c r="K71" s="209"/>
      <c r="L71" s="202">
        <f t="shared" si="5"/>
        <v>0</v>
      </c>
      <c r="M71" s="209"/>
      <c r="N71" s="202">
        <f t="shared" si="6"/>
        <v>0.3</v>
      </c>
      <c r="O71" s="203">
        <f t="shared" si="7"/>
        <v>0</v>
      </c>
      <c r="AA71" s="99"/>
    </row>
    <row r="72" spans="2:28" ht="15" customHeight="1" x14ac:dyDescent="0.3">
      <c r="B72" s="246"/>
      <c r="C72" s="247"/>
      <c r="D72" s="247"/>
      <c r="E72" s="248"/>
      <c r="F72" s="200" t="str">
        <f>IFERROR(VLOOKUP(B72,'PAUTA LIBRE '!$D$6:$N$14,11,0)/30*(1+$U$53),"")</f>
        <v/>
      </c>
      <c r="G72" s="209"/>
      <c r="H72" s="201" t="str">
        <f t="shared" si="3"/>
        <v/>
      </c>
      <c r="I72" s="201" t="str">
        <f t="shared" si="4"/>
        <v/>
      </c>
      <c r="J72" s="209"/>
      <c r="K72" s="209"/>
      <c r="L72" s="202">
        <f t="shared" si="5"/>
        <v>0</v>
      </c>
      <c r="M72" s="209"/>
      <c r="N72" s="202">
        <f t="shared" si="6"/>
        <v>0.3</v>
      </c>
      <c r="O72" s="203">
        <f t="shared" si="7"/>
        <v>0</v>
      </c>
      <c r="AA72" s="99"/>
    </row>
    <row r="73" spans="2:28" x14ac:dyDescent="0.3">
      <c r="B73" s="246"/>
      <c r="C73" s="247"/>
      <c r="D73" s="247"/>
      <c r="E73" s="248"/>
      <c r="F73" s="200" t="str">
        <f>IFERROR(VLOOKUP(B73,'PAUTA LIBRE '!$D$6:$N$14,11,0)/30*(1+$U$53),"")</f>
        <v/>
      </c>
      <c r="G73" s="209"/>
      <c r="H73" s="201" t="str">
        <f t="shared" si="3"/>
        <v/>
      </c>
      <c r="I73" s="201" t="str">
        <f t="shared" si="4"/>
        <v/>
      </c>
      <c r="J73" s="209"/>
      <c r="K73" s="209"/>
      <c r="L73" s="202">
        <f t="shared" si="5"/>
        <v>0</v>
      </c>
      <c r="M73" s="209"/>
      <c r="N73" s="202">
        <f t="shared" si="6"/>
        <v>0.3</v>
      </c>
      <c r="O73" s="203">
        <f t="shared" si="7"/>
        <v>0</v>
      </c>
      <c r="AA73" s="99"/>
    </row>
    <row r="74" spans="2:28" ht="15" customHeight="1" x14ac:dyDescent="0.3">
      <c r="B74" s="246"/>
      <c r="C74" s="247"/>
      <c r="D74" s="247"/>
      <c r="E74" s="248"/>
      <c r="F74" s="200" t="str">
        <f>IFERROR(VLOOKUP(B74,'PAUTA LIBRE '!$D$6:$N$14,11,0)/30*(1+$U$53),"")</f>
        <v/>
      </c>
      <c r="G74" s="209"/>
      <c r="H74" s="201" t="str">
        <f t="shared" si="3"/>
        <v/>
      </c>
      <c r="I74" s="201" t="str">
        <f t="shared" si="4"/>
        <v/>
      </c>
      <c r="J74" s="209"/>
      <c r="K74" s="209"/>
      <c r="L74" s="202">
        <f t="shared" si="5"/>
        <v>0</v>
      </c>
      <c r="M74" s="209"/>
      <c r="N74" s="202">
        <f t="shared" si="6"/>
        <v>0.3</v>
      </c>
      <c r="O74" s="203">
        <f t="shared" si="7"/>
        <v>0</v>
      </c>
      <c r="AB74" s="99"/>
    </row>
    <row r="75" spans="2:28" ht="15" customHeight="1" x14ac:dyDescent="0.3">
      <c r="B75" s="246"/>
      <c r="C75" s="247"/>
      <c r="D75" s="247"/>
      <c r="E75" s="248"/>
      <c r="F75" s="200" t="str">
        <f>IFERROR(VLOOKUP(B75,'PAUTA LIBRE '!$D$6:$N$14,11,0)/30*(1+$U$53),"")</f>
        <v/>
      </c>
      <c r="G75" s="209"/>
      <c r="H75" s="201" t="str">
        <f t="shared" si="3"/>
        <v/>
      </c>
      <c r="I75" s="201" t="str">
        <f t="shared" si="4"/>
        <v/>
      </c>
      <c r="J75" s="209"/>
      <c r="K75" s="209"/>
      <c r="L75" s="202">
        <f t="shared" si="5"/>
        <v>0</v>
      </c>
      <c r="M75" s="209"/>
      <c r="N75" s="202">
        <f t="shared" si="6"/>
        <v>0.3</v>
      </c>
      <c r="O75" s="203">
        <f t="shared" si="7"/>
        <v>0</v>
      </c>
      <c r="AB75" s="99"/>
    </row>
    <row r="76" spans="2:28" ht="15" customHeight="1" x14ac:dyDescent="0.3">
      <c r="B76" s="246"/>
      <c r="C76" s="247"/>
      <c r="D76" s="247"/>
      <c r="E76" s="248"/>
      <c r="F76" s="200" t="str">
        <f>IFERROR(VLOOKUP(B76,'PAUTA LIBRE '!$D$6:$N$14,11,0)/30*(1+$U$53),"")</f>
        <v/>
      </c>
      <c r="G76" s="209"/>
      <c r="H76" s="201" t="str">
        <f t="shared" si="3"/>
        <v/>
      </c>
      <c r="I76" s="201" t="str">
        <f t="shared" si="4"/>
        <v/>
      </c>
      <c r="J76" s="209"/>
      <c r="K76" s="209"/>
      <c r="L76" s="202">
        <f t="shared" si="5"/>
        <v>0</v>
      </c>
      <c r="M76" s="209"/>
      <c r="N76" s="202">
        <f t="shared" si="6"/>
        <v>0.3</v>
      </c>
      <c r="O76" s="203">
        <f t="shared" si="7"/>
        <v>0</v>
      </c>
      <c r="AB76" s="99"/>
    </row>
    <row r="77" spans="2:28" ht="15" customHeight="1" x14ac:dyDescent="0.3">
      <c r="B77" s="246"/>
      <c r="C77" s="247"/>
      <c r="D77" s="247"/>
      <c r="E77" s="248"/>
      <c r="F77" s="200" t="str">
        <f>IFERROR(VLOOKUP(B77,'PAUTA LIBRE '!$D$6:$N$14,11,0)/30*(1+$U$53),"")</f>
        <v/>
      </c>
      <c r="G77" s="209"/>
      <c r="H77" s="201" t="str">
        <f t="shared" si="3"/>
        <v/>
      </c>
      <c r="I77" s="201" t="str">
        <f t="shared" si="4"/>
        <v/>
      </c>
      <c r="J77" s="209"/>
      <c r="K77" s="209"/>
      <c r="L77" s="202">
        <f t="shared" si="5"/>
        <v>0</v>
      </c>
      <c r="M77" s="209"/>
      <c r="N77" s="202">
        <f t="shared" si="6"/>
        <v>0.3</v>
      </c>
      <c r="O77" s="203">
        <f t="shared" si="7"/>
        <v>0</v>
      </c>
      <c r="AB77" s="99"/>
    </row>
    <row r="78" spans="2:28" ht="15" customHeight="1" x14ac:dyDescent="0.3">
      <c r="B78" s="246"/>
      <c r="C78" s="247"/>
      <c r="D78" s="247"/>
      <c r="E78" s="248"/>
      <c r="F78" s="200" t="str">
        <f>IFERROR(VLOOKUP(B78,'PAUTA LIBRE '!$D$6:$N$14,11,0)/30*(1+$U$53),"")</f>
        <v/>
      </c>
      <c r="G78" s="209"/>
      <c r="H78" s="201" t="str">
        <f t="shared" si="3"/>
        <v/>
      </c>
      <c r="I78" s="201" t="str">
        <f t="shared" si="4"/>
        <v/>
      </c>
      <c r="J78" s="209"/>
      <c r="K78" s="209"/>
      <c r="L78" s="202">
        <f t="shared" si="5"/>
        <v>0</v>
      </c>
      <c r="M78" s="209"/>
      <c r="N78" s="202">
        <f t="shared" si="6"/>
        <v>0.3</v>
      </c>
      <c r="O78" s="203">
        <f t="shared" si="7"/>
        <v>0</v>
      </c>
      <c r="AB78" s="99"/>
    </row>
    <row r="79" spans="2:28" ht="15" customHeight="1" x14ac:dyDescent="0.3">
      <c r="B79" s="246"/>
      <c r="C79" s="247"/>
      <c r="D79" s="247"/>
      <c r="E79" s="248"/>
      <c r="F79" s="200" t="str">
        <f>IFERROR(VLOOKUP(B79,'PAUTA LIBRE '!$D$6:$N$14,11,0)/30*(1+$U$53),"")</f>
        <v/>
      </c>
      <c r="G79" s="209"/>
      <c r="H79" s="201" t="str">
        <f t="shared" si="3"/>
        <v/>
      </c>
      <c r="I79" s="201" t="str">
        <f t="shared" si="4"/>
        <v/>
      </c>
      <c r="J79" s="209"/>
      <c r="K79" s="209"/>
      <c r="L79" s="202">
        <f t="shared" si="5"/>
        <v>0</v>
      </c>
      <c r="M79" s="209"/>
      <c r="N79" s="202">
        <f t="shared" si="6"/>
        <v>0.3</v>
      </c>
      <c r="O79" s="203">
        <f t="shared" si="7"/>
        <v>0</v>
      </c>
      <c r="AB79" s="99"/>
    </row>
    <row r="80" spans="2:28" ht="15" customHeight="1" x14ac:dyDescent="0.3">
      <c r="B80" s="246"/>
      <c r="C80" s="247"/>
      <c r="D80" s="247"/>
      <c r="E80" s="248"/>
      <c r="F80" s="200" t="str">
        <f>IFERROR(VLOOKUP(B80,'PAUTA LIBRE '!$D$6:$N$14,11,0)/30*(1+$U$53),"")</f>
        <v/>
      </c>
      <c r="G80" s="209"/>
      <c r="H80" s="201" t="str">
        <f t="shared" si="3"/>
        <v/>
      </c>
      <c r="I80" s="201" t="str">
        <f t="shared" si="4"/>
        <v/>
      </c>
      <c r="J80" s="209"/>
      <c r="K80" s="209"/>
      <c r="L80" s="202">
        <f t="shared" si="5"/>
        <v>0</v>
      </c>
      <c r="M80" s="209"/>
      <c r="N80" s="202">
        <f t="shared" si="6"/>
        <v>0.3</v>
      </c>
      <c r="O80" s="203">
        <f t="shared" si="7"/>
        <v>0</v>
      </c>
      <c r="AB80" s="99"/>
    </row>
    <row r="81" spans="2:28" ht="15" customHeight="1" x14ac:dyDescent="0.3">
      <c r="B81" s="246"/>
      <c r="C81" s="247"/>
      <c r="D81" s="247"/>
      <c r="E81" s="248"/>
      <c r="F81" s="200" t="str">
        <f>IFERROR(VLOOKUP(B81,'PAUTA LIBRE '!$D$6:$N$14,11,0)/30*(1+$U$53),"")</f>
        <v/>
      </c>
      <c r="G81" s="209"/>
      <c r="H81" s="201" t="str">
        <f t="shared" si="3"/>
        <v/>
      </c>
      <c r="I81" s="201" t="str">
        <f t="shared" si="4"/>
        <v/>
      </c>
      <c r="J81" s="209"/>
      <c r="K81" s="209"/>
      <c r="L81" s="202">
        <f t="shared" si="5"/>
        <v>0</v>
      </c>
      <c r="M81" s="209"/>
      <c r="N81" s="202">
        <f t="shared" si="6"/>
        <v>0.3</v>
      </c>
      <c r="O81" s="203">
        <f t="shared" si="7"/>
        <v>0</v>
      </c>
      <c r="AB81" s="99"/>
    </row>
    <row r="82" spans="2:28" ht="15" customHeight="1" x14ac:dyDescent="0.3">
      <c r="B82" s="246"/>
      <c r="C82" s="247"/>
      <c r="D82" s="247"/>
      <c r="E82" s="248"/>
      <c r="F82" s="200" t="str">
        <f>IFERROR(VLOOKUP(B82,'PAUTA LIBRE '!$D$6:$N$14,11,0)/30*(1+$U$53),"")</f>
        <v/>
      </c>
      <c r="G82" s="209"/>
      <c r="H82" s="201" t="str">
        <f t="shared" si="3"/>
        <v/>
      </c>
      <c r="I82" s="201" t="str">
        <f t="shared" si="4"/>
        <v/>
      </c>
      <c r="J82" s="209"/>
      <c r="K82" s="209"/>
      <c r="L82" s="202">
        <f t="shared" si="5"/>
        <v>0</v>
      </c>
      <c r="M82" s="209"/>
      <c r="N82" s="202">
        <f t="shared" si="6"/>
        <v>0.3</v>
      </c>
      <c r="O82" s="203">
        <f t="shared" si="7"/>
        <v>0</v>
      </c>
      <c r="AB82" s="99"/>
    </row>
    <row r="83" spans="2:28" ht="15" customHeight="1" x14ac:dyDescent="0.3">
      <c r="B83" s="246"/>
      <c r="C83" s="247"/>
      <c r="D83" s="247"/>
      <c r="E83" s="248"/>
      <c r="F83" s="200" t="str">
        <f>IFERROR(VLOOKUP(B83,'PAUTA LIBRE '!$D$6:$N$14,11,0)/30*(1+$U$53),"")</f>
        <v/>
      </c>
      <c r="G83" s="209"/>
      <c r="H83" s="201" t="str">
        <f t="shared" si="3"/>
        <v/>
      </c>
      <c r="I83" s="201" t="str">
        <f t="shared" si="4"/>
        <v/>
      </c>
      <c r="J83" s="209"/>
      <c r="K83" s="209"/>
      <c r="L83" s="202">
        <f t="shared" si="5"/>
        <v>0</v>
      </c>
      <c r="M83" s="209"/>
      <c r="N83" s="202">
        <f t="shared" si="6"/>
        <v>0.3</v>
      </c>
      <c r="O83" s="203">
        <f t="shared" si="7"/>
        <v>0</v>
      </c>
      <c r="AB83" s="99"/>
    </row>
    <row r="84" spans="2:28" ht="15" customHeight="1" x14ac:dyDescent="0.3">
      <c r="B84" s="246"/>
      <c r="C84" s="247"/>
      <c r="D84" s="247"/>
      <c r="E84" s="248"/>
      <c r="F84" s="200" t="str">
        <f>IFERROR(VLOOKUP(B84,'PAUTA LIBRE '!$D$6:$N$14,11,0)/30*(1+$U$53),"")</f>
        <v/>
      </c>
      <c r="G84" s="209"/>
      <c r="H84" s="201" t="str">
        <f t="shared" si="3"/>
        <v/>
      </c>
      <c r="I84" s="201" t="str">
        <f t="shared" si="4"/>
        <v/>
      </c>
      <c r="J84" s="209"/>
      <c r="K84" s="209"/>
      <c r="L84" s="202">
        <f t="shared" si="5"/>
        <v>0</v>
      </c>
      <c r="M84" s="209"/>
      <c r="N84" s="202">
        <f t="shared" si="6"/>
        <v>0.3</v>
      </c>
      <c r="O84" s="203">
        <f t="shared" si="7"/>
        <v>0</v>
      </c>
      <c r="AB84" s="99"/>
    </row>
    <row r="85" spans="2:28" ht="15" customHeight="1" x14ac:dyDescent="0.3">
      <c r="B85" s="246"/>
      <c r="C85" s="247"/>
      <c r="D85" s="247"/>
      <c r="E85" s="248"/>
      <c r="F85" s="200" t="str">
        <f>IFERROR(VLOOKUP(B85,'PAUTA LIBRE '!$D$6:$N$14,11,0)/30*(1+$U$53),"")</f>
        <v/>
      </c>
      <c r="G85" s="209"/>
      <c r="H85" s="201" t="str">
        <f t="shared" si="3"/>
        <v/>
      </c>
      <c r="I85" s="201" t="str">
        <f t="shared" si="4"/>
        <v/>
      </c>
      <c r="J85" s="209"/>
      <c r="K85" s="209"/>
      <c r="L85" s="202">
        <f t="shared" si="5"/>
        <v>0</v>
      </c>
      <c r="M85" s="209"/>
      <c r="N85" s="202">
        <f t="shared" si="6"/>
        <v>0.3</v>
      </c>
      <c r="O85" s="203">
        <f t="shared" si="7"/>
        <v>0</v>
      </c>
      <c r="AB85" s="99"/>
    </row>
    <row r="86" spans="2:28" ht="15" customHeight="1" x14ac:dyDescent="0.3">
      <c r="B86" s="246"/>
      <c r="C86" s="247"/>
      <c r="D86" s="247"/>
      <c r="E86" s="248"/>
      <c r="F86" s="200" t="str">
        <f>IFERROR(VLOOKUP(B86,'PAUTA LIBRE '!$D$6:$N$14,11,0)/30*(1+$U$53),"")</f>
        <v/>
      </c>
      <c r="G86" s="209"/>
      <c r="H86" s="201" t="str">
        <f t="shared" si="3"/>
        <v/>
      </c>
      <c r="I86" s="201" t="str">
        <f t="shared" si="4"/>
        <v/>
      </c>
      <c r="J86" s="209"/>
      <c r="K86" s="209"/>
      <c r="L86" s="202">
        <f t="shared" si="5"/>
        <v>0</v>
      </c>
      <c r="M86" s="209"/>
      <c r="N86" s="202">
        <f t="shared" si="6"/>
        <v>0.3</v>
      </c>
      <c r="O86" s="203">
        <f t="shared" si="7"/>
        <v>0</v>
      </c>
      <c r="AB86" s="99"/>
    </row>
    <row r="87" spans="2:28" ht="15" customHeight="1" x14ac:dyDescent="0.3">
      <c r="B87" s="246"/>
      <c r="C87" s="247"/>
      <c r="D87" s="247"/>
      <c r="E87" s="248"/>
      <c r="F87" s="200" t="str">
        <f>IFERROR(VLOOKUP(B87,'PAUTA LIBRE '!$D$6:$N$14,11,0)/30*(1+$U$53),"")</f>
        <v/>
      </c>
      <c r="G87" s="209"/>
      <c r="H87" s="201" t="str">
        <f t="shared" si="3"/>
        <v/>
      </c>
      <c r="I87" s="201" t="str">
        <f t="shared" si="4"/>
        <v/>
      </c>
      <c r="J87" s="209"/>
      <c r="K87" s="209"/>
      <c r="L87" s="202">
        <f t="shared" si="5"/>
        <v>0</v>
      </c>
      <c r="M87" s="209"/>
      <c r="N87" s="202">
        <f t="shared" si="6"/>
        <v>0.3</v>
      </c>
      <c r="O87" s="203">
        <f t="shared" si="7"/>
        <v>0</v>
      </c>
      <c r="AB87" s="99"/>
    </row>
    <row r="88" spans="2:28" ht="15" customHeight="1" x14ac:dyDescent="0.3">
      <c r="B88" s="246"/>
      <c r="C88" s="247"/>
      <c r="D88" s="247"/>
      <c r="E88" s="248"/>
      <c r="F88" s="200" t="str">
        <f>IFERROR(VLOOKUP(B88,'PAUTA LIBRE '!$D$6:$N$14,11,0)/30*(1+$U$53),"")</f>
        <v/>
      </c>
      <c r="G88" s="209"/>
      <c r="H88" s="201" t="str">
        <f t="shared" si="3"/>
        <v/>
      </c>
      <c r="I88" s="201" t="str">
        <f t="shared" si="4"/>
        <v/>
      </c>
      <c r="J88" s="209"/>
      <c r="K88" s="209"/>
      <c r="L88" s="202">
        <f t="shared" si="5"/>
        <v>0</v>
      </c>
      <c r="M88" s="209"/>
      <c r="N88" s="202">
        <f t="shared" si="6"/>
        <v>0.3</v>
      </c>
      <c r="O88" s="203">
        <f t="shared" si="7"/>
        <v>0</v>
      </c>
      <c r="AB88" s="99"/>
    </row>
    <row r="89" spans="2:28" ht="15" customHeight="1" x14ac:dyDescent="0.3">
      <c r="B89" s="246"/>
      <c r="C89" s="247"/>
      <c r="D89" s="247"/>
      <c r="E89" s="248"/>
      <c r="F89" s="200" t="str">
        <f>IFERROR(VLOOKUP(B89,'PAUTA LIBRE '!$D$6:$N$14,11,0)/30*(1+$U$53),"")</f>
        <v/>
      </c>
      <c r="G89" s="209"/>
      <c r="H89" s="201" t="str">
        <f t="shared" si="3"/>
        <v/>
      </c>
      <c r="I89" s="201" t="str">
        <f t="shared" si="4"/>
        <v/>
      </c>
      <c r="J89" s="209"/>
      <c r="K89" s="209"/>
      <c r="L89" s="202">
        <f t="shared" si="5"/>
        <v>0</v>
      </c>
      <c r="M89" s="209"/>
      <c r="N89" s="202">
        <f t="shared" si="6"/>
        <v>0.3</v>
      </c>
      <c r="O89" s="203">
        <f t="shared" si="7"/>
        <v>0</v>
      </c>
      <c r="AB89" s="99"/>
    </row>
    <row r="90" spans="2:28" ht="15" customHeight="1" x14ac:dyDescent="0.3">
      <c r="B90" s="246"/>
      <c r="C90" s="247"/>
      <c r="D90" s="247"/>
      <c r="E90" s="248"/>
      <c r="F90" s="200" t="str">
        <f>IFERROR(VLOOKUP(B90,'PAUTA LIBRE '!$D$6:$N$14,11,0)/30*(1+$U$53),"")</f>
        <v/>
      </c>
      <c r="G90" s="209"/>
      <c r="H90" s="201" t="str">
        <f t="shared" si="3"/>
        <v/>
      </c>
      <c r="I90" s="201" t="str">
        <f t="shared" si="4"/>
        <v/>
      </c>
      <c r="J90" s="209"/>
      <c r="K90" s="209"/>
      <c r="L90" s="202">
        <f t="shared" si="5"/>
        <v>0</v>
      </c>
      <c r="M90" s="209"/>
      <c r="N90" s="202">
        <f t="shared" si="6"/>
        <v>0.3</v>
      </c>
      <c r="O90" s="203">
        <f t="shared" si="7"/>
        <v>0</v>
      </c>
      <c r="AB90" s="99"/>
    </row>
    <row r="91" spans="2:28" ht="15" customHeight="1" x14ac:dyDescent="0.3">
      <c r="B91" s="246"/>
      <c r="C91" s="247"/>
      <c r="D91" s="247"/>
      <c r="E91" s="248"/>
      <c r="F91" s="200" t="str">
        <f>IFERROR(VLOOKUP(B91,'PAUTA LIBRE '!$D$6:$N$14,11,0)/30*(1+$U$53),"")</f>
        <v/>
      </c>
      <c r="G91" s="209"/>
      <c r="H91" s="201" t="str">
        <f t="shared" si="3"/>
        <v/>
      </c>
      <c r="I91" s="201" t="str">
        <f t="shared" si="4"/>
        <v/>
      </c>
      <c r="J91" s="209"/>
      <c r="K91" s="209"/>
      <c r="L91" s="202">
        <f t="shared" si="5"/>
        <v>0</v>
      </c>
      <c r="M91" s="209"/>
      <c r="N91" s="202">
        <f t="shared" si="6"/>
        <v>0.3</v>
      </c>
      <c r="O91" s="203">
        <f t="shared" si="7"/>
        <v>0</v>
      </c>
      <c r="AB91" s="99"/>
    </row>
    <row r="92" spans="2:28" ht="15" customHeight="1" x14ac:dyDescent="0.3">
      <c r="B92" s="246"/>
      <c r="C92" s="247"/>
      <c r="D92" s="247"/>
      <c r="E92" s="248"/>
      <c r="F92" s="200" t="str">
        <f>IFERROR(VLOOKUP(B92,'PAUTA LIBRE '!$D$6:$N$14,11,0)/30*(1+$U$53),"")</f>
        <v/>
      </c>
      <c r="G92" s="209"/>
      <c r="H92" s="201" t="str">
        <f t="shared" si="3"/>
        <v/>
      </c>
      <c r="I92" s="201" t="str">
        <f t="shared" si="4"/>
        <v/>
      </c>
      <c r="J92" s="209"/>
      <c r="K92" s="209"/>
      <c r="L92" s="202">
        <f t="shared" si="5"/>
        <v>0</v>
      </c>
      <c r="M92" s="209"/>
      <c r="N92" s="202">
        <f t="shared" si="6"/>
        <v>0.3</v>
      </c>
      <c r="O92" s="203">
        <f t="shared" si="7"/>
        <v>0</v>
      </c>
      <c r="AB92" s="99"/>
    </row>
    <row r="93" spans="2:28" ht="15" customHeight="1" x14ac:dyDescent="0.3">
      <c r="B93" s="246"/>
      <c r="C93" s="247"/>
      <c r="D93" s="247"/>
      <c r="E93" s="248"/>
      <c r="F93" s="200" t="str">
        <f>IFERROR(VLOOKUP(B93,'PAUTA LIBRE '!$D$6:$N$14,11,0)/30*(1+$U$53),"")</f>
        <v/>
      </c>
      <c r="G93" s="209"/>
      <c r="H93" s="201" t="str">
        <f t="shared" si="3"/>
        <v/>
      </c>
      <c r="I93" s="201" t="str">
        <f t="shared" si="4"/>
        <v/>
      </c>
      <c r="J93" s="209"/>
      <c r="K93" s="209"/>
      <c r="L93" s="202">
        <f t="shared" si="5"/>
        <v>0</v>
      </c>
      <c r="M93" s="209"/>
      <c r="N93" s="202">
        <f t="shared" si="6"/>
        <v>0.3</v>
      </c>
      <c r="O93" s="203">
        <f t="shared" si="7"/>
        <v>0</v>
      </c>
      <c r="AB93" s="99"/>
    </row>
    <row r="94" spans="2:28" ht="15" customHeight="1" x14ac:dyDescent="0.3">
      <c r="B94" s="246"/>
      <c r="C94" s="247"/>
      <c r="D94" s="247"/>
      <c r="E94" s="248"/>
      <c r="F94" s="200" t="str">
        <f>IFERROR(VLOOKUP(B94,'PAUTA LIBRE '!$D$6:$N$14,11,0)/30*(1+$U$53),"")</f>
        <v/>
      </c>
      <c r="G94" s="209"/>
      <c r="H94" s="201" t="str">
        <f t="shared" si="3"/>
        <v/>
      </c>
      <c r="I94" s="201" t="str">
        <f t="shared" si="4"/>
        <v/>
      </c>
      <c r="J94" s="209"/>
      <c r="K94" s="209"/>
      <c r="L94" s="202">
        <f t="shared" si="5"/>
        <v>0</v>
      </c>
      <c r="M94" s="209"/>
      <c r="N94" s="202">
        <f t="shared" si="6"/>
        <v>0.3</v>
      </c>
      <c r="O94" s="203">
        <f t="shared" si="7"/>
        <v>0</v>
      </c>
      <c r="AB94" s="99"/>
    </row>
    <row r="95" spans="2:28" ht="15" customHeight="1" x14ac:dyDescent="0.3">
      <c r="B95" s="246"/>
      <c r="C95" s="247"/>
      <c r="D95" s="247"/>
      <c r="E95" s="248"/>
      <c r="F95" s="200" t="str">
        <f>IFERROR(VLOOKUP(B95,'PAUTA LIBRE '!$D$6:$N$14,11,0)/30*(1+$U$53),"")</f>
        <v/>
      </c>
      <c r="G95" s="209"/>
      <c r="H95" s="201" t="str">
        <f t="shared" si="3"/>
        <v/>
      </c>
      <c r="I95" s="201" t="str">
        <f t="shared" si="4"/>
        <v/>
      </c>
      <c r="J95" s="209"/>
      <c r="K95" s="209"/>
      <c r="L95" s="202">
        <f t="shared" si="5"/>
        <v>0</v>
      </c>
      <c r="M95" s="209"/>
      <c r="N95" s="202">
        <f t="shared" si="6"/>
        <v>0.3</v>
      </c>
      <c r="O95" s="203">
        <f t="shared" si="7"/>
        <v>0</v>
      </c>
      <c r="AB95" s="99"/>
    </row>
    <row r="96" spans="2:28" ht="15" customHeight="1" x14ac:dyDescent="0.3">
      <c r="B96" s="246"/>
      <c r="C96" s="247"/>
      <c r="D96" s="247"/>
      <c r="E96" s="248"/>
      <c r="F96" s="200" t="str">
        <f>IFERROR(VLOOKUP(B96,'PAUTA LIBRE '!$D$6:$N$14,11,0)/30*(1+$U$53),"")</f>
        <v/>
      </c>
      <c r="G96" s="209"/>
      <c r="H96" s="201" t="str">
        <f t="shared" si="3"/>
        <v/>
      </c>
      <c r="I96" s="201" t="str">
        <f t="shared" si="4"/>
        <v/>
      </c>
      <c r="J96" s="209"/>
      <c r="K96" s="209"/>
      <c r="L96" s="202">
        <f t="shared" si="5"/>
        <v>0</v>
      </c>
      <c r="M96" s="209"/>
      <c r="N96" s="202">
        <f t="shared" si="6"/>
        <v>0.3</v>
      </c>
      <c r="O96" s="203">
        <f t="shared" si="7"/>
        <v>0</v>
      </c>
      <c r="AB96" s="99"/>
    </row>
    <row r="97" spans="2:28" ht="15.75" customHeight="1" thickBot="1" x14ac:dyDescent="0.35">
      <c r="B97" s="249"/>
      <c r="C97" s="250"/>
      <c r="D97" s="250"/>
      <c r="E97" s="251"/>
      <c r="F97" s="204" t="str">
        <f>IFERROR(VLOOKUP(B97,'PAUTA LIBRE '!$D$6:$N$14,11,0)/30*(1+$U$53),"")</f>
        <v/>
      </c>
      <c r="G97" s="210"/>
      <c r="H97" s="205" t="str">
        <f t="shared" si="3"/>
        <v/>
      </c>
      <c r="I97" s="205" t="str">
        <f t="shared" si="4"/>
        <v/>
      </c>
      <c r="J97" s="210"/>
      <c r="K97" s="210"/>
      <c r="L97" s="206">
        <f t="shared" si="5"/>
        <v>0</v>
      </c>
      <c r="M97" s="210"/>
      <c r="N97" s="206">
        <f t="shared" si="6"/>
        <v>0.3</v>
      </c>
      <c r="O97" s="207">
        <f t="shared" si="7"/>
        <v>0</v>
      </c>
      <c r="AB97" s="99"/>
    </row>
    <row r="98" spans="2:28" ht="15" customHeight="1" thickBot="1" x14ac:dyDescent="0.35">
      <c r="AB98" s="99"/>
    </row>
    <row r="99" spans="2:28" ht="15.75" customHeight="1" thickBot="1" x14ac:dyDescent="0.35">
      <c r="N99" s="93" t="s">
        <v>1243</v>
      </c>
      <c r="O99" s="211">
        <f>SUM(O68:O97)</f>
        <v>0</v>
      </c>
      <c r="AB99" s="99"/>
    </row>
    <row r="100" spans="2:28" ht="15" customHeight="1" x14ac:dyDescent="0.3">
      <c r="AB100" s="99"/>
    </row>
  </sheetData>
  <mergeCells count="87">
    <mergeCell ref="J54:K54"/>
    <mergeCell ref="E15:L15"/>
    <mergeCell ref="E7:P7"/>
    <mergeCell ref="E8:P8"/>
    <mergeCell ref="E12:L12"/>
    <mergeCell ref="E13:L13"/>
    <mergeCell ref="E14:L14"/>
    <mergeCell ref="E16:L16"/>
    <mergeCell ref="E17:L17"/>
    <mergeCell ref="E18:L18"/>
    <mergeCell ref="E19:L19"/>
    <mergeCell ref="E20:L20"/>
    <mergeCell ref="N24:O24"/>
    <mergeCell ref="D25:E25"/>
    <mergeCell ref="D24:E24"/>
    <mergeCell ref="G24:M24"/>
    <mergeCell ref="D27:E27"/>
    <mergeCell ref="G27:M27"/>
    <mergeCell ref="N27:O27"/>
    <mergeCell ref="G25:M25"/>
    <mergeCell ref="N25:O25"/>
    <mergeCell ref="D26:E26"/>
    <mergeCell ref="G26:M26"/>
    <mergeCell ref="N26:O26"/>
    <mergeCell ref="D28:E28"/>
    <mergeCell ref="G28:M28"/>
    <mergeCell ref="N28:O28"/>
    <mergeCell ref="D29:E29"/>
    <mergeCell ref="G29:M29"/>
    <mergeCell ref="N29:O29"/>
    <mergeCell ref="D30:E30"/>
    <mergeCell ref="G30:M30"/>
    <mergeCell ref="N30:O30"/>
    <mergeCell ref="D31:E31"/>
    <mergeCell ref="G31:M31"/>
    <mergeCell ref="N31:O31"/>
    <mergeCell ref="D32:E32"/>
    <mergeCell ref="G32:M32"/>
    <mergeCell ref="N32:O32"/>
    <mergeCell ref="D33:E33"/>
    <mergeCell ref="G33:M33"/>
    <mergeCell ref="N33:O33"/>
    <mergeCell ref="D34:E34"/>
    <mergeCell ref="G34:M34"/>
    <mergeCell ref="N34:O34"/>
    <mergeCell ref="D49:G49"/>
    <mergeCell ref="B68:E68"/>
    <mergeCell ref="D40:G40"/>
    <mergeCell ref="D41:G41"/>
    <mergeCell ref="D42:G42"/>
    <mergeCell ref="D43:G43"/>
    <mergeCell ref="D44:G44"/>
    <mergeCell ref="D45:G45"/>
    <mergeCell ref="D46:G46"/>
    <mergeCell ref="D47:G47"/>
    <mergeCell ref="D48:G48"/>
    <mergeCell ref="H53:I53"/>
    <mergeCell ref="J53:K53"/>
    <mergeCell ref="B80:E80"/>
    <mergeCell ref="B69:E69"/>
    <mergeCell ref="B70:E70"/>
    <mergeCell ref="B71:E71"/>
    <mergeCell ref="B72:E72"/>
    <mergeCell ref="B73:E73"/>
    <mergeCell ref="B74:E74"/>
    <mergeCell ref="B75:E75"/>
    <mergeCell ref="B76:E76"/>
    <mergeCell ref="B77:E77"/>
    <mergeCell ref="B78:E78"/>
    <mergeCell ref="B79:E79"/>
    <mergeCell ref="B92:E92"/>
    <mergeCell ref="B81:E81"/>
    <mergeCell ref="B82:E82"/>
    <mergeCell ref="B83:E83"/>
    <mergeCell ref="B84:E84"/>
    <mergeCell ref="B85:E85"/>
    <mergeCell ref="B86:E86"/>
    <mergeCell ref="B87:E87"/>
    <mergeCell ref="B88:E88"/>
    <mergeCell ref="B89:E89"/>
    <mergeCell ref="B90:E90"/>
    <mergeCell ref="B91:E91"/>
    <mergeCell ref="B93:E93"/>
    <mergeCell ref="B94:E94"/>
    <mergeCell ref="B95:E95"/>
    <mergeCell ref="B96:E96"/>
    <mergeCell ref="B97:E97"/>
  </mergeCells>
  <conditionalFormatting sqref="S47:S48 B48:H48 B47:C47 H47 K47:O48">
    <cfRule type="expression" dxfId="8" priority="16">
      <formula>#REF!=1398</formula>
    </cfRule>
  </conditionalFormatting>
  <conditionalFormatting sqref="P47:P48">
    <cfRule type="expression" dxfId="7" priority="15">
      <formula>#REF!=1398</formula>
    </cfRule>
  </conditionalFormatting>
  <conditionalFormatting sqref="Q47:Q48">
    <cfRule type="expression" dxfId="6" priority="14">
      <formula>#REF!=1398</formula>
    </cfRule>
  </conditionalFormatting>
  <conditionalFormatting sqref="R47:R48">
    <cfRule type="expression" dxfId="5" priority="13">
      <formula>#REF!=1398</formula>
    </cfRule>
  </conditionalFormatting>
  <conditionalFormatting sqref="J47:J48">
    <cfRule type="expression" dxfId="4" priority="12">
      <formula>#REF!=1398</formula>
    </cfRule>
  </conditionalFormatting>
  <conditionalFormatting sqref="T47:T48">
    <cfRule type="expression" dxfId="3" priority="10">
      <formula>#REF!=1398</formula>
    </cfRule>
  </conditionalFormatting>
  <conditionalFormatting sqref="J68:J97">
    <cfRule type="cellIs" dxfId="2" priority="8" operator="greaterThan">
      <formula>$H$68</formula>
    </cfRule>
  </conditionalFormatting>
  <conditionalFormatting sqref="I47:I48">
    <cfRule type="expression" dxfId="1" priority="5">
      <formula>#REF!=1398</formula>
    </cfRule>
  </conditionalFormatting>
  <conditionalFormatting sqref="U47:U48">
    <cfRule type="expression" dxfId="0" priority="4">
      <formula>#REF!=1398</formula>
    </cfRule>
  </conditionalFormatting>
  <dataValidations count="1">
    <dataValidation type="list" allowBlank="1" showInputMessage="1" showErrorMessage="1" sqref="G68:G97">
      <formula1>$B$25:$B$34</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7">
        <x14:dataValidation type="list" showInputMessage="1" showErrorMessage="1">
          <x14:formula1>
            <xm:f>'PAUTA LIBRE '!$D$5:$D$14</xm:f>
          </x14:formula1>
          <xm:sqref>B68:B97</xm:sqref>
        </x14:dataValidation>
        <x14:dataValidation type="list" allowBlank="1" showInputMessage="1" showErrorMessage="1">
          <x14:formula1>
            <xm:f>Auxiliar!$C$3:$C$8</xm:f>
          </x14:formula1>
          <xm:sqref>M68:M97</xm:sqref>
        </x14:dataValidation>
        <x14:dataValidation type="list" allowBlank="1" showInputMessage="1" showErrorMessage="1">
          <x14:formula1>
            <xm:f>Auxiliar!$A$3:$A$7</xm:f>
          </x14:formula1>
          <xm:sqref>K68:K97</xm:sqref>
        </x14:dataValidation>
        <x14:dataValidation type="list" allowBlank="1" showInputMessage="1" showErrorMessage="1">
          <x14:formula1>
            <xm:f>Auxiliar1!$C$12:$C$57</xm:f>
          </x14:formula1>
          <xm:sqref>E18:L18</xm:sqref>
        </x14:dataValidation>
        <x14:dataValidation type="list" allowBlank="1" showInputMessage="1" showErrorMessage="1" promptTitle="Duración Mínima 5&quot;" prompt=" ">
          <x14:formula1>
            <xm:f>'PAUTA LIBRE '!$I$4:$U$4</xm:f>
          </x14:formula1>
          <xm:sqref>C25:C34</xm:sqref>
        </x14:dataValidation>
        <x14:dataValidation type="list" allowBlank="1" showInputMessage="1" showErrorMessage="1" promptTitle="Recargo por Public. Cooperativa" prompt="Se recargará un 30% el valor del spot que tenga publicidada de dos o más marcas.">
          <x14:formula1>
            <xm:f>Auxiliar1!$F$12:$F$13</xm:f>
          </x14:formula1>
          <xm:sqref>D25:E34</xm:sqref>
        </x14:dataValidation>
        <x14:dataValidation type="list" allowBlank="1" showErrorMessage="1" promptTitle="Tipos de Pauta" prompt="Tarifa x seg      =&gt; Sin dcto._x000a_Pauta UF 1.300 =&gt; 41% dcto._x000a_Pauta UF 1.800 =&gt; 59% dcto._x000a_Pauta UF 2.400 =&gt; 71% dcto._x000a_">
          <x14:formula1>
            <xm:f>'PAUTAS PAQUETE'!#REF!</xm:f>
          </x14:formula1>
          <xm:sqref>E17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X16"/>
  <sheetViews>
    <sheetView showGridLines="0" zoomScale="80" zoomScaleNormal="80" workbookViewId="0">
      <selection activeCell="T25" sqref="T25"/>
    </sheetView>
  </sheetViews>
  <sheetFormatPr baseColWidth="10" defaultRowHeight="14.4" x14ac:dyDescent="0.3"/>
  <cols>
    <col min="1" max="1" width="2.109375" customWidth="1"/>
    <col min="2" max="3" width="8.109375" customWidth="1"/>
    <col min="4" max="4" width="35.33203125" customWidth="1"/>
    <col min="5" max="5" width="12.109375" customWidth="1"/>
    <col min="6" max="6" width="8.6640625" customWidth="1"/>
    <col min="7" max="8" width="13" customWidth="1"/>
    <col min="9" max="9" width="13.44140625" bestFit="1" customWidth="1"/>
    <col min="10" max="21" width="14.44140625" bestFit="1" customWidth="1"/>
  </cols>
  <sheetData>
    <row r="1" spans="1:24" ht="18" x14ac:dyDescent="0.35">
      <c r="B1" s="32" t="s">
        <v>20</v>
      </c>
    </row>
    <row r="2" spans="1:24" ht="18" x14ac:dyDescent="0.35">
      <c r="A2" s="4"/>
    </row>
    <row r="3" spans="1:24" ht="18.75" customHeight="1" x14ac:dyDescent="0.35">
      <c r="A3" s="4"/>
      <c r="B3" s="292" t="s">
        <v>6</v>
      </c>
      <c r="C3" s="292" t="s">
        <v>0</v>
      </c>
      <c r="D3" s="292" t="s">
        <v>6</v>
      </c>
      <c r="E3" s="292" t="s">
        <v>30</v>
      </c>
      <c r="F3" s="294" t="s">
        <v>34</v>
      </c>
      <c r="G3" s="227" t="s">
        <v>32</v>
      </c>
      <c r="H3" s="227" t="s">
        <v>33</v>
      </c>
      <c r="I3" s="293" t="s">
        <v>31</v>
      </c>
      <c r="J3" s="293"/>
      <c r="K3" s="293"/>
      <c r="L3" s="293"/>
      <c r="M3" s="293"/>
      <c r="N3" s="293"/>
      <c r="O3" s="293"/>
      <c r="P3" s="293"/>
      <c r="Q3" s="293"/>
      <c r="R3" s="293"/>
      <c r="S3" s="293"/>
      <c r="T3" s="293"/>
      <c r="U3" s="293"/>
    </row>
    <row r="4" spans="1:24" ht="27" customHeight="1" x14ac:dyDescent="0.3">
      <c r="B4" s="292"/>
      <c r="C4" s="292"/>
      <c r="D4" s="292"/>
      <c r="E4" s="292"/>
      <c r="F4" s="295"/>
      <c r="G4" s="228" t="s">
        <v>13</v>
      </c>
      <c r="H4" s="228" t="s">
        <v>13</v>
      </c>
      <c r="I4" s="18">
        <v>5</v>
      </c>
      <c r="J4" s="18">
        <v>10</v>
      </c>
      <c r="K4" s="18">
        <v>15</v>
      </c>
      <c r="L4" s="18">
        <v>20</v>
      </c>
      <c r="M4" s="18">
        <v>25</v>
      </c>
      <c r="N4" s="18">
        <v>30</v>
      </c>
      <c r="O4" s="18">
        <v>35</v>
      </c>
      <c r="P4" s="18">
        <v>40</v>
      </c>
      <c r="Q4" s="18">
        <v>45</v>
      </c>
      <c r="R4" s="18">
        <v>50</v>
      </c>
      <c r="S4" s="18">
        <v>55</v>
      </c>
      <c r="T4" s="18">
        <v>60</v>
      </c>
      <c r="U4" s="18">
        <v>65</v>
      </c>
    </row>
    <row r="5" spans="1:24" ht="27" hidden="1" customHeight="1" x14ac:dyDescent="0.3">
      <c r="B5" s="227"/>
      <c r="C5" s="227"/>
      <c r="D5" s="227"/>
      <c r="E5" s="227"/>
      <c r="F5" s="182"/>
      <c r="G5" s="182"/>
      <c r="H5" s="182"/>
      <c r="I5" s="183">
        <v>6</v>
      </c>
      <c r="J5" s="183">
        <v>7</v>
      </c>
      <c r="K5" s="183">
        <v>8</v>
      </c>
      <c r="L5" s="183">
        <v>9</v>
      </c>
      <c r="M5" s="183">
        <v>10</v>
      </c>
      <c r="N5" s="183">
        <v>11</v>
      </c>
      <c r="O5" s="183">
        <v>12</v>
      </c>
      <c r="P5" s="183">
        <v>13</v>
      </c>
      <c r="Q5" s="183">
        <v>14</v>
      </c>
      <c r="R5" s="183">
        <v>15</v>
      </c>
      <c r="S5" s="183">
        <v>16</v>
      </c>
      <c r="T5" s="183">
        <v>17</v>
      </c>
      <c r="U5" s="183">
        <v>18</v>
      </c>
    </row>
    <row r="6" spans="1:24" x14ac:dyDescent="0.3">
      <c r="B6" s="19">
        <v>1</v>
      </c>
      <c r="C6" s="19" t="s">
        <v>2</v>
      </c>
      <c r="D6" s="20" t="s">
        <v>21</v>
      </c>
      <c r="E6" s="20" t="s">
        <v>9</v>
      </c>
      <c r="F6" s="21">
        <v>86892</v>
      </c>
      <c r="G6" s="21">
        <f>434.519523274*1000</f>
        <v>434519.52327399998</v>
      </c>
      <c r="H6" s="22">
        <v>14.900934077</v>
      </c>
      <c r="I6" s="229">
        <f>$N6/$N$4*(1+I$16)*I$4</f>
        <v>5700000</v>
      </c>
      <c r="J6" s="229">
        <f t="shared" ref="J6:M14" si="0">$N6/$N$4*(1+J$16)*J$4</f>
        <v>11400000</v>
      </c>
      <c r="K6" s="229">
        <f t="shared" si="0"/>
        <v>13050000</v>
      </c>
      <c r="L6" s="229">
        <f t="shared" si="0"/>
        <v>15600000</v>
      </c>
      <c r="M6" s="229">
        <f t="shared" si="0"/>
        <v>16800000.000000004</v>
      </c>
      <c r="N6" s="229">
        <v>18000000</v>
      </c>
      <c r="O6" s="229">
        <f t="shared" ref="O6:U14" si="1">$N6/$N$4*(1+O$16)*O$4</f>
        <v>21000000</v>
      </c>
      <c r="P6" s="229">
        <f t="shared" si="1"/>
        <v>24000000</v>
      </c>
      <c r="Q6" s="229">
        <f t="shared" si="1"/>
        <v>27000000</v>
      </c>
      <c r="R6" s="229">
        <f t="shared" si="1"/>
        <v>30000000</v>
      </c>
      <c r="S6" s="229">
        <f t="shared" si="1"/>
        <v>33000000</v>
      </c>
      <c r="T6" s="229">
        <f t="shared" si="1"/>
        <v>36000000</v>
      </c>
      <c r="U6" s="229">
        <f t="shared" si="1"/>
        <v>39000000</v>
      </c>
      <c r="V6" s="11"/>
      <c r="W6" s="11"/>
      <c r="X6" s="11"/>
    </row>
    <row r="7" spans="1:24" x14ac:dyDescent="0.3">
      <c r="B7" s="23">
        <f t="shared" ref="B7:B14" si="2">+B6+1</f>
        <v>2</v>
      </c>
      <c r="C7" s="23" t="s">
        <v>2</v>
      </c>
      <c r="D7" s="24" t="s">
        <v>22</v>
      </c>
      <c r="E7" s="24" t="s">
        <v>14</v>
      </c>
      <c r="F7" s="25">
        <v>86893</v>
      </c>
      <c r="G7" s="25">
        <v>236739.8090535714</v>
      </c>
      <c r="H7" s="26">
        <v>8.1184943345714284</v>
      </c>
      <c r="I7" s="230">
        <f t="shared" ref="I7:I14" si="3">$N7/$N$4*(1+I$16)*I$4</f>
        <v>1013333.3333333333</v>
      </c>
      <c r="J7" s="230">
        <f t="shared" si="0"/>
        <v>2026666.6666666665</v>
      </c>
      <c r="K7" s="230">
        <f t="shared" si="0"/>
        <v>2320000</v>
      </c>
      <c r="L7" s="230">
        <f t="shared" si="0"/>
        <v>2773333.333333334</v>
      </c>
      <c r="M7" s="230">
        <f t="shared" si="0"/>
        <v>2986666.666666667</v>
      </c>
      <c r="N7" s="230">
        <v>3200000</v>
      </c>
      <c r="O7" s="230">
        <f t="shared" si="1"/>
        <v>3733333.3333333335</v>
      </c>
      <c r="P7" s="230">
        <f t="shared" si="1"/>
        <v>4266666.666666667</v>
      </c>
      <c r="Q7" s="230">
        <f t="shared" si="1"/>
        <v>4800000</v>
      </c>
      <c r="R7" s="230">
        <f t="shared" si="1"/>
        <v>5333333.333333334</v>
      </c>
      <c r="S7" s="230">
        <f t="shared" si="1"/>
        <v>5866666.666666667</v>
      </c>
      <c r="T7" s="230">
        <f t="shared" si="1"/>
        <v>6400000</v>
      </c>
      <c r="U7" s="230">
        <f t="shared" si="1"/>
        <v>6933333.333333334</v>
      </c>
      <c r="V7" s="11"/>
      <c r="W7" s="11"/>
      <c r="X7" s="11"/>
    </row>
    <row r="8" spans="1:24" x14ac:dyDescent="0.3">
      <c r="B8" s="23">
        <f t="shared" si="2"/>
        <v>3</v>
      </c>
      <c r="C8" s="23" t="s">
        <v>2</v>
      </c>
      <c r="D8" s="24" t="s">
        <v>23</v>
      </c>
      <c r="E8" s="24" t="s">
        <v>15</v>
      </c>
      <c r="F8" s="25">
        <v>86894</v>
      </c>
      <c r="G8" s="25">
        <v>102340.28128549999</v>
      </c>
      <c r="H8" s="26">
        <v>3.5095443213750004</v>
      </c>
      <c r="I8" s="230">
        <f t="shared" si="3"/>
        <v>380000</v>
      </c>
      <c r="J8" s="230">
        <f t="shared" si="0"/>
        <v>760000</v>
      </c>
      <c r="K8" s="230">
        <f t="shared" si="0"/>
        <v>870000</v>
      </c>
      <c r="L8" s="230">
        <f t="shared" si="0"/>
        <v>1040000</v>
      </c>
      <c r="M8" s="230">
        <f t="shared" si="0"/>
        <v>1120000.0000000002</v>
      </c>
      <c r="N8" s="230">
        <v>1200000</v>
      </c>
      <c r="O8" s="230">
        <f t="shared" si="1"/>
        <v>1400000</v>
      </c>
      <c r="P8" s="230">
        <f t="shared" si="1"/>
        <v>1600000</v>
      </c>
      <c r="Q8" s="230">
        <f t="shared" si="1"/>
        <v>1800000</v>
      </c>
      <c r="R8" s="230">
        <f t="shared" si="1"/>
        <v>2000000</v>
      </c>
      <c r="S8" s="230">
        <f t="shared" si="1"/>
        <v>2200000</v>
      </c>
      <c r="T8" s="230">
        <f t="shared" si="1"/>
        <v>2400000</v>
      </c>
      <c r="U8" s="230">
        <f t="shared" si="1"/>
        <v>2600000</v>
      </c>
      <c r="V8" s="11"/>
      <c r="W8" s="11"/>
      <c r="X8" s="11"/>
    </row>
    <row r="9" spans="1:24" x14ac:dyDescent="0.3">
      <c r="B9" s="23">
        <f t="shared" si="2"/>
        <v>4</v>
      </c>
      <c r="C9" s="23" t="s">
        <v>3</v>
      </c>
      <c r="D9" s="24" t="s">
        <v>24</v>
      </c>
      <c r="E9" s="24" t="s">
        <v>16</v>
      </c>
      <c r="F9" s="25">
        <v>86895</v>
      </c>
      <c r="G9" s="25">
        <v>207103.68877649997</v>
      </c>
      <c r="H9" s="26">
        <v>7.1021841069999994</v>
      </c>
      <c r="I9" s="230">
        <f t="shared" si="3"/>
        <v>760000</v>
      </c>
      <c r="J9" s="230">
        <f t="shared" si="0"/>
        <v>1520000</v>
      </c>
      <c r="K9" s="230">
        <f t="shared" si="0"/>
        <v>1740000</v>
      </c>
      <c r="L9" s="230">
        <f t="shared" si="0"/>
        <v>2080000</v>
      </c>
      <c r="M9" s="230">
        <f t="shared" si="0"/>
        <v>2240000.0000000005</v>
      </c>
      <c r="N9" s="230">
        <v>2400000</v>
      </c>
      <c r="O9" s="230">
        <f t="shared" si="1"/>
        <v>2800000</v>
      </c>
      <c r="P9" s="230">
        <f t="shared" si="1"/>
        <v>3200000</v>
      </c>
      <c r="Q9" s="230">
        <f t="shared" si="1"/>
        <v>3600000</v>
      </c>
      <c r="R9" s="230">
        <f t="shared" si="1"/>
        <v>4000000</v>
      </c>
      <c r="S9" s="230">
        <f t="shared" si="1"/>
        <v>4400000</v>
      </c>
      <c r="T9" s="230">
        <f t="shared" si="1"/>
        <v>4800000</v>
      </c>
      <c r="U9" s="230">
        <f t="shared" si="1"/>
        <v>5200000</v>
      </c>
      <c r="V9" s="11"/>
      <c r="W9" s="11"/>
      <c r="X9" s="11"/>
    </row>
    <row r="10" spans="1:24" x14ac:dyDescent="0.3">
      <c r="B10" s="23">
        <f t="shared" si="2"/>
        <v>5</v>
      </c>
      <c r="C10" s="23" t="s">
        <v>3</v>
      </c>
      <c r="D10" s="24" t="s">
        <v>25</v>
      </c>
      <c r="E10" s="27" t="s">
        <v>17</v>
      </c>
      <c r="F10" s="25">
        <v>86896</v>
      </c>
      <c r="G10" s="25">
        <v>267945.49606376927</v>
      </c>
      <c r="H10" s="26">
        <v>9.1886255382307702</v>
      </c>
      <c r="I10" s="230">
        <f t="shared" si="3"/>
        <v>1076666.6666666665</v>
      </c>
      <c r="J10" s="230">
        <f t="shared" si="0"/>
        <v>2153333.333333333</v>
      </c>
      <c r="K10" s="230">
        <f t="shared" si="0"/>
        <v>2464999.9999999995</v>
      </c>
      <c r="L10" s="230">
        <f t="shared" si="0"/>
        <v>2946666.666666667</v>
      </c>
      <c r="M10" s="230">
        <f t="shared" si="0"/>
        <v>3173333.3333333335</v>
      </c>
      <c r="N10" s="230">
        <v>3400000</v>
      </c>
      <c r="O10" s="230">
        <f t="shared" si="1"/>
        <v>3966666.6666666665</v>
      </c>
      <c r="P10" s="230">
        <f t="shared" si="1"/>
        <v>4533333.333333333</v>
      </c>
      <c r="Q10" s="230">
        <f t="shared" si="1"/>
        <v>5100000</v>
      </c>
      <c r="R10" s="230">
        <f t="shared" si="1"/>
        <v>5666666.666666666</v>
      </c>
      <c r="S10" s="230">
        <f t="shared" si="1"/>
        <v>6233333.333333333</v>
      </c>
      <c r="T10" s="230">
        <f t="shared" si="1"/>
        <v>6800000</v>
      </c>
      <c r="U10" s="230">
        <f t="shared" si="1"/>
        <v>7366666.666666666</v>
      </c>
      <c r="V10" s="11"/>
      <c r="W10" s="11"/>
      <c r="X10" s="11"/>
    </row>
    <row r="11" spans="1:24" x14ac:dyDescent="0.3">
      <c r="B11" s="23">
        <f t="shared" si="2"/>
        <v>6</v>
      </c>
      <c r="C11" s="23" t="s">
        <v>3</v>
      </c>
      <c r="D11" s="24" t="s">
        <v>26</v>
      </c>
      <c r="E11" s="24" t="s">
        <v>18</v>
      </c>
      <c r="F11" s="25">
        <v>86897</v>
      </c>
      <c r="G11" s="25">
        <v>269034.61709650001</v>
      </c>
      <c r="H11" s="26">
        <v>9.2259746464999992</v>
      </c>
      <c r="I11" s="230">
        <f t="shared" si="3"/>
        <v>1140000</v>
      </c>
      <c r="J11" s="230">
        <f t="shared" si="0"/>
        <v>2280000</v>
      </c>
      <c r="K11" s="230">
        <f t="shared" si="0"/>
        <v>2610000</v>
      </c>
      <c r="L11" s="230">
        <f t="shared" si="0"/>
        <v>3120000</v>
      </c>
      <c r="M11" s="230">
        <f t="shared" si="0"/>
        <v>3360000</v>
      </c>
      <c r="N11" s="230">
        <v>3600000</v>
      </c>
      <c r="O11" s="230">
        <f t="shared" si="1"/>
        <v>4200000</v>
      </c>
      <c r="P11" s="230">
        <f t="shared" si="1"/>
        <v>4800000</v>
      </c>
      <c r="Q11" s="230">
        <f t="shared" si="1"/>
        <v>5400000</v>
      </c>
      <c r="R11" s="230">
        <f t="shared" si="1"/>
        <v>6000000</v>
      </c>
      <c r="S11" s="230">
        <f t="shared" si="1"/>
        <v>6600000</v>
      </c>
      <c r="T11" s="230">
        <f t="shared" si="1"/>
        <v>7200000</v>
      </c>
      <c r="U11" s="230">
        <f t="shared" si="1"/>
        <v>7800000</v>
      </c>
      <c r="V11" s="11"/>
      <c r="W11" s="11"/>
      <c r="X11" s="11"/>
    </row>
    <row r="12" spans="1:24" x14ac:dyDescent="0.3">
      <c r="B12" s="23">
        <f t="shared" si="2"/>
        <v>7</v>
      </c>
      <c r="C12" s="23" t="s">
        <v>3</v>
      </c>
      <c r="D12" s="24" t="s">
        <v>27</v>
      </c>
      <c r="E12" s="24" t="s">
        <v>19</v>
      </c>
      <c r="F12" s="25">
        <v>86898</v>
      </c>
      <c r="G12" s="25">
        <v>247647.94682449999</v>
      </c>
      <c r="H12" s="26">
        <v>8.4925639064999991</v>
      </c>
      <c r="I12" s="230">
        <f t="shared" si="3"/>
        <v>1171666.6666666665</v>
      </c>
      <c r="J12" s="230">
        <f t="shared" si="0"/>
        <v>2343333.333333333</v>
      </c>
      <c r="K12" s="230">
        <f t="shared" si="0"/>
        <v>2682499.9999999995</v>
      </c>
      <c r="L12" s="230">
        <f t="shared" si="0"/>
        <v>3206666.666666667</v>
      </c>
      <c r="M12" s="230">
        <f t="shared" si="0"/>
        <v>3453333.3333333335</v>
      </c>
      <c r="N12" s="230">
        <v>3700000</v>
      </c>
      <c r="O12" s="230">
        <f t="shared" si="1"/>
        <v>4316666.666666666</v>
      </c>
      <c r="P12" s="230">
        <f t="shared" si="1"/>
        <v>4933333.333333333</v>
      </c>
      <c r="Q12" s="230">
        <f t="shared" si="1"/>
        <v>5550000</v>
      </c>
      <c r="R12" s="230">
        <f t="shared" si="1"/>
        <v>6166666.666666666</v>
      </c>
      <c r="S12" s="230">
        <f t="shared" si="1"/>
        <v>6783333.333333333</v>
      </c>
      <c r="T12" s="230">
        <f t="shared" si="1"/>
        <v>7400000</v>
      </c>
      <c r="U12" s="230">
        <f t="shared" si="1"/>
        <v>8016666.666666666</v>
      </c>
      <c r="V12" s="11"/>
      <c r="W12" s="11"/>
      <c r="X12" s="11"/>
    </row>
    <row r="13" spans="1:24" x14ac:dyDescent="0.3">
      <c r="B13" s="23">
        <f t="shared" si="2"/>
        <v>8</v>
      </c>
      <c r="C13" s="23" t="s">
        <v>3</v>
      </c>
      <c r="D13" s="24" t="s">
        <v>28</v>
      </c>
      <c r="E13" s="24" t="s">
        <v>4</v>
      </c>
      <c r="F13" s="25">
        <v>86899</v>
      </c>
      <c r="G13" s="25">
        <v>397600.607991</v>
      </c>
      <c r="H13" s="26">
        <v>13.634874085000002</v>
      </c>
      <c r="I13" s="230">
        <f t="shared" si="3"/>
        <v>4116666.666666666</v>
      </c>
      <c r="J13" s="230">
        <f t="shared" si="0"/>
        <v>8233333.3333333321</v>
      </c>
      <c r="K13" s="230">
        <f t="shared" si="0"/>
        <v>9424999.9999999981</v>
      </c>
      <c r="L13" s="230">
        <f t="shared" si="0"/>
        <v>11266666.666666668</v>
      </c>
      <c r="M13" s="230">
        <f t="shared" si="0"/>
        <v>12133333.333333334</v>
      </c>
      <c r="N13" s="230">
        <v>13000000</v>
      </c>
      <c r="O13" s="230">
        <f t="shared" si="1"/>
        <v>15166666.666666666</v>
      </c>
      <c r="P13" s="230">
        <f t="shared" si="1"/>
        <v>17333333.333333332</v>
      </c>
      <c r="Q13" s="230">
        <f t="shared" si="1"/>
        <v>19500000</v>
      </c>
      <c r="R13" s="230">
        <f t="shared" si="1"/>
        <v>21666666.666666664</v>
      </c>
      <c r="S13" s="230">
        <f t="shared" si="1"/>
        <v>23833333.333333332</v>
      </c>
      <c r="T13" s="230">
        <f t="shared" si="1"/>
        <v>26000000</v>
      </c>
      <c r="U13" s="230">
        <f t="shared" si="1"/>
        <v>28166666.666666664</v>
      </c>
      <c r="V13" s="11"/>
      <c r="W13" s="11"/>
      <c r="X13" s="11"/>
    </row>
    <row r="14" spans="1:24" x14ac:dyDescent="0.3">
      <c r="B14" s="28">
        <f t="shared" si="2"/>
        <v>9</v>
      </c>
      <c r="C14" s="28" t="s">
        <v>3</v>
      </c>
      <c r="D14" s="29" t="s">
        <v>29</v>
      </c>
      <c r="E14" s="29" t="s">
        <v>5</v>
      </c>
      <c r="F14" s="30">
        <v>86900</v>
      </c>
      <c r="G14" s="30">
        <v>491307.19145426922</v>
      </c>
      <c r="H14" s="31">
        <v>16.848343684730768</v>
      </c>
      <c r="I14" s="231">
        <f t="shared" si="3"/>
        <v>6333333.3333333321</v>
      </c>
      <c r="J14" s="231">
        <f t="shared" si="0"/>
        <v>12666666.666666664</v>
      </c>
      <c r="K14" s="231">
        <f t="shared" si="0"/>
        <v>14500000</v>
      </c>
      <c r="L14" s="231">
        <f t="shared" si="0"/>
        <v>17333333.333333332</v>
      </c>
      <c r="M14" s="231">
        <f t="shared" si="0"/>
        <v>18666666.666666668</v>
      </c>
      <c r="N14" s="231">
        <v>20000000</v>
      </c>
      <c r="O14" s="231">
        <f t="shared" si="1"/>
        <v>23333333.333333332</v>
      </c>
      <c r="P14" s="231">
        <f t="shared" si="1"/>
        <v>26666666.666666664</v>
      </c>
      <c r="Q14" s="231">
        <f t="shared" si="1"/>
        <v>30000000</v>
      </c>
      <c r="R14" s="231">
        <f t="shared" si="1"/>
        <v>33333333.333333332</v>
      </c>
      <c r="S14" s="231">
        <f t="shared" si="1"/>
        <v>36666666.666666664</v>
      </c>
      <c r="T14" s="231">
        <f t="shared" si="1"/>
        <v>40000000</v>
      </c>
      <c r="U14" s="231">
        <f t="shared" si="1"/>
        <v>43333333.333333328</v>
      </c>
      <c r="V14" s="11"/>
      <c r="W14" s="11"/>
      <c r="X14" s="11"/>
    </row>
    <row r="15" spans="1:24" x14ac:dyDescent="0.3">
      <c r="B15" s="1"/>
      <c r="C15" s="1"/>
      <c r="D15" s="1"/>
      <c r="E15" s="1"/>
      <c r="F15" s="1"/>
      <c r="G15" s="1"/>
      <c r="H15" s="1"/>
    </row>
    <row r="16" spans="1:24" hidden="1" x14ac:dyDescent="0.3">
      <c r="B16" s="1"/>
      <c r="C16" s="1"/>
      <c r="D16" s="1"/>
      <c r="E16" s="1"/>
      <c r="F16" s="1"/>
      <c r="G16" s="1"/>
      <c r="H16" s="1"/>
      <c r="I16" s="14">
        <v>0.9</v>
      </c>
      <c r="J16" s="14">
        <v>0.9</v>
      </c>
      <c r="K16" s="14">
        <v>0.45</v>
      </c>
      <c r="L16" s="14">
        <v>0.3</v>
      </c>
      <c r="M16" s="14">
        <v>0.12</v>
      </c>
      <c r="N16" s="14"/>
      <c r="O16" s="14"/>
      <c r="P16" s="14"/>
      <c r="Q16" s="14"/>
      <c r="R16" s="14"/>
      <c r="S16" s="14"/>
      <c r="T16" s="14"/>
      <c r="U16" s="14"/>
    </row>
  </sheetData>
  <mergeCells count="6">
    <mergeCell ref="B3:B4"/>
    <mergeCell ref="C3:C4"/>
    <mergeCell ref="D3:D4"/>
    <mergeCell ref="E3:E4"/>
    <mergeCell ref="I3:U3"/>
    <mergeCell ref="F3:F4"/>
  </mergeCells>
  <pageMargins left="0.7" right="0.7" top="0.75" bottom="0.75" header="0.3" footer="0.3"/>
  <pageSetup scale="4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CONDICIONES</vt:lpstr>
      <vt:lpstr>PAUTAS PAQUETE</vt:lpstr>
      <vt:lpstr>SEGUNDAJES</vt:lpstr>
      <vt:lpstr>PAQ. UF 916</vt:lpstr>
      <vt:lpstr>PAQ. UF 1096</vt:lpstr>
      <vt:lpstr>PAQ. UF 1812</vt:lpstr>
      <vt:lpstr>PAQ. UF 899</vt:lpstr>
      <vt:lpstr>PAUTA LIBRE</vt:lpstr>
      <vt:lpstr>PAUTA LIBRE </vt:lpstr>
      <vt:lpstr>CONTRATO</vt:lpstr>
      <vt:lpstr>Auxiliar</vt:lpstr>
      <vt:lpstr>Auxiliar1</vt:lpstr>
      <vt:lpstr>Tabla Auxiliar 2</vt:lpstr>
      <vt:lpstr>CONDICIONES!Área_de_impresión</vt:lpstr>
      <vt:lpstr>CONTRATO!Área_de_impresión</vt:lpstr>
      <vt:lpstr>'PAQ. UF 1096'!Área_de_impresión</vt:lpstr>
      <vt:lpstr>'PAQ. UF 1812'!Área_de_impresión</vt:lpstr>
      <vt:lpstr>'PAQ. UF 899'!Área_de_impresión</vt:lpstr>
      <vt:lpstr>'PAQ. UF 916'!Área_de_impresión</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Giadalah Astudillo</dc:creator>
  <cp:lastModifiedBy>vicente.prieto</cp:lastModifiedBy>
  <cp:lastPrinted>2025-10-21T12:38:42Z</cp:lastPrinted>
  <dcterms:created xsi:type="dcterms:W3CDTF">2013-08-06T16:30:33Z</dcterms:created>
  <dcterms:modified xsi:type="dcterms:W3CDTF">2025-10-22T13:27:18Z</dcterms:modified>
</cp:coreProperties>
</file>